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nkabaou\Desktop\"/>
    </mc:Choice>
  </mc:AlternateContent>
  <xr:revisionPtr revIDLastSave="0" documentId="8_{DF3E7504-8863-4F2D-99FE-AB95DA5A61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shboard" sheetId="2" r:id="rId1"/>
    <sheet name="Actuals vs Projections" sheetId="8" r:id="rId2"/>
    <sheet name="Data &amp; Outcomes" sheetId="1" r:id="rId3"/>
    <sheet name="Program Status" sheetId="3" r:id="rId4"/>
    <sheet name="Quarterly Update Visual" sheetId="5" r:id="rId5"/>
  </sheets>
  <externalReferences>
    <externalReference r:id="rId6"/>
  </externalReferences>
  <definedNames>
    <definedName name="_xlnm.Print_Area" localSheetId="0">Dashboard!$A$1:$O$31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G27" i="1"/>
  <c r="H27" i="1"/>
  <c r="I27" i="1"/>
  <c r="B39" i="8"/>
  <c r="B40" i="8" l="1"/>
  <c r="J19" i="1"/>
  <c r="J20" i="1"/>
  <c r="J21" i="1"/>
  <c r="J22" i="1"/>
  <c r="J23" i="1"/>
  <c r="J24" i="1"/>
  <c r="J25" i="1"/>
  <c r="J26" i="1"/>
  <c r="J18" i="1"/>
  <c r="H8" i="3"/>
  <c r="H9" i="3"/>
  <c r="H10" i="3"/>
  <c r="H11" i="3"/>
  <c r="H12" i="3"/>
  <c r="H13" i="3"/>
  <c r="H14" i="3"/>
  <c r="H7" i="3"/>
  <c r="D15" i="5"/>
  <c r="D16" i="5"/>
  <c r="D17" i="5"/>
  <c r="D18" i="5"/>
  <c r="D19" i="5"/>
  <c r="D20" i="5"/>
  <c r="D21" i="5"/>
  <c r="D22" i="5"/>
  <c r="D14" i="5"/>
  <c r="C7" i="8"/>
  <c r="C8" i="8"/>
  <c r="C9" i="8"/>
  <c r="C10" i="8"/>
  <c r="C11" i="8"/>
  <c r="C6" i="8"/>
  <c r="M21" i="1"/>
  <c r="M22" i="1"/>
  <c r="M23" i="1"/>
  <c r="M24" i="1"/>
  <c r="M25" i="1"/>
  <c r="M26" i="1"/>
  <c r="M27" i="1"/>
  <c r="M28" i="1"/>
  <c r="M29" i="1"/>
  <c r="M30" i="1"/>
  <c r="M31" i="1"/>
  <c r="M32" i="1"/>
  <c r="M20" i="1"/>
  <c r="D27" i="1"/>
  <c r="C5" i="8" s="1"/>
  <c r="C5" i="1" s="1"/>
  <c r="M35" i="1" l="1"/>
  <c r="M39" i="1"/>
  <c r="M36" i="1"/>
  <c r="M34" i="1"/>
  <c r="M38" i="1"/>
  <c r="M37" i="1"/>
  <c r="F7" i="8"/>
  <c r="F8" i="8"/>
  <c r="F9" i="8"/>
  <c r="F10" i="8"/>
  <c r="K11" i="8"/>
  <c r="A20" i="8"/>
  <c r="A21" i="8"/>
  <c r="D29" i="8"/>
  <c r="B7" i="8" s="1"/>
  <c r="D7" i="8" s="1"/>
  <c r="E29" i="8"/>
  <c r="B8" i="8" s="1"/>
  <c r="D8" i="8" s="1"/>
  <c r="G29" i="8"/>
  <c r="B10" i="8" s="1"/>
  <c r="E10" i="8" s="1"/>
  <c r="A22" i="8"/>
  <c r="B41" i="8"/>
  <c r="F29" i="8"/>
  <c r="B9" i="8" s="1"/>
  <c r="E9" i="8" s="1"/>
  <c r="A23" i="8"/>
  <c r="A24" i="8"/>
  <c r="A25" i="8"/>
  <c r="A26" i="8"/>
  <c r="B45" i="8"/>
  <c r="A27" i="8"/>
  <c r="B46" i="8"/>
  <c r="A28" i="8"/>
  <c r="A39" i="8"/>
  <c r="A40" i="8"/>
  <c r="B19" i="1" s="1"/>
  <c r="A41" i="8"/>
  <c r="B20" i="1" s="1"/>
  <c r="A36" i="1" s="1"/>
  <c r="A42" i="8"/>
  <c r="B21" i="1" s="1"/>
  <c r="E36" i="1" s="1"/>
  <c r="B42" i="8"/>
  <c r="A43" i="8"/>
  <c r="B22" i="1" s="1"/>
  <c r="A46" i="1" s="1"/>
  <c r="B43" i="8"/>
  <c r="A44" i="8"/>
  <c r="B23" i="1" s="1"/>
  <c r="B44" i="8"/>
  <c r="A45" i="8"/>
  <c r="B24" i="1" s="1"/>
  <c r="A46" i="8"/>
  <c r="B25" i="1" s="1"/>
  <c r="E46" i="1" s="1"/>
  <c r="A47" i="8"/>
  <c r="B26" i="1" s="1"/>
  <c r="A50" i="1" s="1"/>
  <c r="G10" i="3"/>
  <c r="L27" i="3" s="1"/>
  <c r="G11" i="3"/>
  <c r="L28" i="3" s="1"/>
  <c r="F10" i="3"/>
  <c r="K27" i="3" s="1"/>
  <c r="F11" i="3"/>
  <c r="K28" i="3" s="1"/>
  <c r="E22" i="5"/>
  <c r="C22" i="5"/>
  <c r="B22" i="5"/>
  <c r="A22" i="5"/>
  <c r="E21" i="5"/>
  <c r="C21" i="5"/>
  <c r="B21" i="5"/>
  <c r="A21" i="5"/>
  <c r="E20" i="5"/>
  <c r="C20" i="5"/>
  <c r="B20" i="5"/>
  <c r="A20" i="5"/>
  <c r="E19" i="5"/>
  <c r="C19" i="5"/>
  <c r="B19" i="5"/>
  <c r="A19" i="5"/>
  <c r="E18" i="5"/>
  <c r="C18" i="5"/>
  <c r="B18" i="5"/>
  <c r="A18" i="5"/>
  <c r="E17" i="5"/>
  <c r="C17" i="5"/>
  <c r="B17" i="5"/>
  <c r="A17" i="5"/>
  <c r="E16" i="5"/>
  <c r="C16" i="5"/>
  <c r="B16" i="5"/>
  <c r="A16" i="5"/>
  <c r="E15" i="5"/>
  <c r="C15" i="5"/>
  <c r="B15" i="5"/>
  <c r="A15" i="5"/>
  <c r="E14" i="5"/>
  <c r="C14" i="5"/>
  <c r="B14" i="5"/>
  <c r="A14" i="5"/>
  <c r="C9" i="5"/>
  <c r="B9" i="5"/>
  <c r="A9" i="5"/>
  <c r="B8" i="5"/>
  <c r="A8" i="5"/>
  <c r="B7" i="5"/>
  <c r="A7" i="5"/>
  <c r="B6" i="5"/>
  <c r="A6" i="5"/>
  <c r="M31" i="3"/>
  <c r="G14" i="3"/>
  <c r="L31" i="3" s="1"/>
  <c r="F14" i="3"/>
  <c r="K31" i="3" s="1"/>
  <c r="C14" i="3"/>
  <c r="L19" i="3" s="1"/>
  <c r="B14" i="3"/>
  <c r="K19" i="3" s="1"/>
  <c r="A14" i="3"/>
  <c r="J31" i="3" s="1"/>
  <c r="M30" i="3"/>
  <c r="G13" i="3"/>
  <c r="L30" i="3" s="1"/>
  <c r="F13" i="3"/>
  <c r="K30" i="3" s="1"/>
  <c r="C13" i="3"/>
  <c r="L18" i="3" s="1"/>
  <c r="B13" i="3"/>
  <c r="K18" i="3" s="1"/>
  <c r="A13" i="3"/>
  <c r="J18" i="3" s="1"/>
  <c r="M29" i="3"/>
  <c r="G12" i="3"/>
  <c r="L29" i="3" s="1"/>
  <c r="F12" i="3"/>
  <c r="K29" i="3" s="1"/>
  <c r="C12" i="3"/>
  <c r="L17" i="3" s="1"/>
  <c r="B12" i="3"/>
  <c r="K17" i="3" s="1"/>
  <c r="A12" i="3"/>
  <c r="J17" i="3" s="1"/>
  <c r="M28" i="3"/>
  <c r="C11" i="3"/>
  <c r="L16" i="3" s="1"/>
  <c r="B11" i="3"/>
  <c r="K16" i="3" s="1"/>
  <c r="A11" i="3"/>
  <c r="J28" i="3" s="1"/>
  <c r="M27" i="3"/>
  <c r="C10" i="3"/>
  <c r="L15" i="3" s="1"/>
  <c r="B10" i="3"/>
  <c r="K15" i="3" s="1"/>
  <c r="A10" i="3"/>
  <c r="J15" i="3" s="1"/>
  <c r="M26" i="3"/>
  <c r="G9" i="3"/>
  <c r="L26" i="3" s="1"/>
  <c r="F9" i="3"/>
  <c r="K26" i="3" s="1"/>
  <c r="C9" i="3"/>
  <c r="L14" i="3" s="1"/>
  <c r="B9" i="3"/>
  <c r="K14" i="3" s="1"/>
  <c r="A9" i="3"/>
  <c r="J26" i="3" s="1"/>
  <c r="M25" i="3"/>
  <c r="G8" i="3"/>
  <c r="L25" i="3" s="1"/>
  <c r="F8" i="3"/>
  <c r="K25" i="3" s="1"/>
  <c r="C8" i="3"/>
  <c r="L13" i="3" s="1"/>
  <c r="B8" i="3"/>
  <c r="K13" i="3" s="1"/>
  <c r="A8" i="3"/>
  <c r="J13" i="3" s="1"/>
  <c r="M24" i="3"/>
  <c r="G7" i="3"/>
  <c r="L24" i="3" s="1"/>
  <c r="F7" i="3"/>
  <c r="K24" i="3" s="1"/>
  <c r="C7" i="3"/>
  <c r="L12" i="3" s="1"/>
  <c r="B7" i="3"/>
  <c r="K12" i="3" s="1"/>
  <c r="A7" i="3"/>
  <c r="J12" i="3" s="1"/>
  <c r="M23" i="3"/>
  <c r="L23" i="3"/>
  <c r="K23" i="3"/>
  <c r="C6" i="3"/>
  <c r="L11" i="3" s="1"/>
  <c r="B6" i="3"/>
  <c r="K11" i="3" s="1"/>
  <c r="A6" i="3"/>
  <c r="J11" i="3" s="1"/>
  <c r="E6" i="2"/>
  <c r="B6" i="2"/>
  <c r="K13" i="1"/>
  <c r="F22" i="5" s="1"/>
  <c r="J13" i="1"/>
  <c r="D14" i="3" s="1"/>
  <c r="K12" i="1"/>
  <c r="J12" i="1"/>
  <c r="D13" i="3" s="1"/>
  <c r="K11" i="1"/>
  <c r="E12" i="3" s="1"/>
  <c r="J11" i="1"/>
  <c r="D12" i="3" s="1"/>
  <c r="K10" i="1"/>
  <c r="J10" i="1"/>
  <c r="D11" i="3" s="1"/>
  <c r="K9" i="1"/>
  <c r="E10" i="3" s="1"/>
  <c r="J9" i="1"/>
  <c r="D10" i="3" s="1"/>
  <c r="K8" i="1"/>
  <c r="F17" i="5" s="1"/>
  <c r="J8" i="1"/>
  <c r="D9" i="3" s="1"/>
  <c r="M19" i="1"/>
  <c r="C8" i="5" s="1"/>
  <c r="K7" i="1"/>
  <c r="F16" i="5" s="1"/>
  <c r="J7" i="1"/>
  <c r="D8" i="3" s="1"/>
  <c r="M18" i="1"/>
  <c r="C7" i="5" s="1"/>
  <c r="K6" i="1"/>
  <c r="F15" i="5" s="1"/>
  <c r="J6" i="1"/>
  <c r="M17" i="1"/>
  <c r="K5" i="1"/>
  <c r="E6" i="3" s="1"/>
  <c r="J5" i="1"/>
  <c r="D6" i="3" s="1"/>
  <c r="B18" i="1" l="1"/>
  <c r="M33" i="1" s="1"/>
  <c r="C47" i="8"/>
  <c r="C42" i="8"/>
  <c r="D42" i="8" s="1"/>
  <c r="C46" i="8"/>
  <c r="C45" i="8"/>
  <c r="C40" i="8"/>
  <c r="D40" i="8" s="1"/>
  <c r="C43" i="8"/>
  <c r="C41" i="8"/>
  <c r="D41" i="8" s="1"/>
  <c r="C44" i="8"/>
  <c r="D44" i="8" s="1"/>
  <c r="J27" i="3"/>
  <c r="D45" i="8"/>
  <c r="D46" i="8"/>
  <c r="F19" i="5"/>
  <c r="E9" i="3"/>
  <c r="J23" i="3"/>
  <c r="F18" i="5"/>
  <c r="J19" i="3"/>
  <c r="E11" i="3"/>
  <c r="E7" i="3"/>
  <c r="J24" i="3"/>
  <c r="J25" i="3"/>
  <c r="E7" i="8"/>
  <c r="D9" i="8"/>
  <c r="D43" i="8"/>
  <c r="B29" i="8"/>
  <c r="B5" i="8" s="1"/>
  <c r="E5" i="8" s="1"/>
  <c r="F5" i="8" s="1"/>
  <c r="K61" i="8"/>
  <c r="K59" i="8"/>
  <c r="E8" i="8"/>
  <c r="K57" i="8"/>
  <c r="K56" i="8"/>
  <c r="K58" i="8"/>
  <c r="B47" i="8"/>
  <c r="K62" i="8"/>
  <c r="K60" i="8"/>
  <c r="C29" i="8"/>
  <c r="B6" i="8" s="1"/>
  <c r="D6" i="8" s="1"/>
  <c r="C12" i="8"/>
  <c r="D10" i="8"/>
  <c r="E13" i="3"/>
  <c r="H6" i="2"/>
  <c r="J29" i="3"/>
  <c r="D7" i="3"/>
  <c r="K6" i="2"/>
  <c r="J30" i="3"/>
  <c r="E8" i="3"/>
  <c r="F14" i="5"/>
  <c r="E14" i="3"/>
  <c r="F20" i="5"/>
  <c r="J14" i="3"/>
  <c r="F21" i="5"/>
  <c r="C6" i="5"/>
  <c r="J16" i="3"/>
  <c r="C39" i="8" l="1"/>
  <c r="D39" i="8" s="1"/>
  <c r="D47" i="8"/>
  <c r="E6" i="8"/>
  <c r="F6" i="8" s="1"/>
  <c r="B12" i="8"/>
  <c r="D12" i="8" s="1"/>
  <c r="D5" i="8"/>
  <c r="J57" i="8"/>
  <c r="J58" i="8"/>
  <c r="J56" i="8"/>
  <c r="J59" i="8"/>
  <c r="J60" i="8"/>
  <c r="J61" i="8"/>
  <c r="J62" i="8"/>
  <c r="E12" i="8" l="1"/>
</calcChain>
</file>

<file path=xl/sharedStrings.xml><?xml version="1.0" encoding="utf-8"?>
<sst xmlns="http://schemas.openxmlformats.org/spreadsheetml/2006/main" count="147" uniqueCount="93">
  <si>
    <t>Activity</t>
  </si>
  <si>
    <t>Budget</t>
  </si>
  <si>
    <t>Actual Expenditures</t>
  </si>
  <si>
    <t>Applications / Projects</t>
  </si>
  <si>
    <t>Approved / Awarded</t>
  </si>
  <si>
    <t>Completed</t>
  </si>
  <si>
    <t>Remaining</t>
  </si>
  <si>
    <t>% Expended</t>
  </si>
  <si>
    <t>Quarter End</t>
  </si>
  <si>
    <t>Quarterly Expenditures</t>
  </si>
  <si>
    <t>Cumulative Expenditures</t>
  </si>
  <si>
    <t>Administration</t>
  </si>
  <si>
    <t>Planning</t>
  </si>
  <si>
    <t>New Affordable Housing</t>
  </si>
  <si>
    <t>Homeowner Rehabilitation</t>
  </si>
  <si>
    <t>Homebuyer Assistance</t>
  </si>
  <si>
    <t>Infrastructure</t>
  </si>
  <si>
    <t>Mitigation</t>
  </si>
  <si>
    <t>Status</t>
  </si>
  <si>
    <t>Economic Revitalization</t>
  </si>
  <si>
    <t>Public Services</t>
  </si>
  <si>
    <t>In Progress</t>
  </si>
  <si>
    <t>DR-4698 Tornado Recovery | Quarter Ending June 30, 2026</t>
  </si>
  <si>
    <t>Grant Award</t>
  </si>
  <si>
    <t>Expended</t>
  </si>
  <si>
    <t>Percent Expended</t>
  </si>
  <si>
    <t>Program Status Dashboard</t>
  </si>
  <si>
    <t>Program</t>
  </si>
  <si>
    <t>Quarterly Update and Visual Report</t>
  </si>
  <si>
    <t>City of Little Rock CDBG-DR Dashboard</t>
  </si>
  <si>
    <t>Cumulative Actual</t>
  </si>
  <si>
    <t>Cumulative Projection</t>
  </si>
  <si>
    <t>Year</t>
  </si>
  <si>
    <t>Variance ($)</t>
  </si>
  <si>
    <t>Actual ($)</t>
  </si>
  <si>
    <t>Annual Projection ($)</t>
  </si>
  <si>
    <t>Selected Year</t>
  </si>
  <si>
    <t>Actual Expenditures by Activity — Selected Year</t>
  </si>
  <si>
    <t>Total</t>
  </si>
  <si>
    <t>Projected Expenditures by Activity and Year</t>
  </si>
  <si>
    <t>Life of Grant</t>
  </si>
  <si>
    <t>Actual</t>
  </si>
  <si>
    <t>Projected</t>
  </si>
  <si>
    <t>Actual as % of Projection</t>
  </si>
  <si>
    <t>Actual Expenditures ($)</t>
  </si>
  <si>
    <t>Projected Expenditures ($)</t>
  </si>
  <si>
    <t>Actuals vs. Projections by Year</t>
  </si>
  <si>
    <t>2030 - Apr 2031</t>
  </si>
  <si>
    <t>2030-Apr 2031</t>
  </si>
  <si>
    <t>Note: Annual projections are intentionally set below 100% of the total budget to provide a contingency buffer.</t>
  </si>
  <si>
    <t>ACTIVITY #</t>
  </si>
  <si>
    <t>SOURCES</t>
  </si>
  <si>
    <t>G35DR25AD</t>
  </si>
  <si>
    <t>G35DR25PL</t>
  </si>
  <si>
    <t>G35DR25HO</t>
  </si>
  <si>
    <t>G35DR25RH</t>
  </si>
  <si>
    <t>G35DR25HA</t>
  </si>
  <si>
    <t>G35DR25IN</t>
  </si>
  <si>
    <t>G35DR25MA</t>
  </si>
  <si>
    <t>G35DR25ER</t>
  </si>
  <si>
    <t>G35DR25PS</t>
  </si>
  <si>
    <t>TOTAL</t>
  </si>
  <si>
    <t>All Activities</t>
  </si>
  <si>
    <t>Actuals</t>
  </si>
  <si>
    <t>Applications / Projects Received</t>
  </si>
  <si>
    <t>Approved</t>
  </si>
  <si>
    <t>Awarded</t>
  </si>
  <si>
    <t>Denied/Withdrawn</t>
  </si>
  <si>
    <t>Data &amp; Outcomes</t>
  </si>
  <si>
    <t>Under Review</t>
  </si>
  <si>
    <t>Performance Measure</t>
  </si>
  <si>
    <t>Activity funds eligible for DREF (Ike Only)</t>
  </si>
  <si>
    <t>N/A</t>
  </si>
  <si>
    <t># of community engagement meetings/events</t>
  </si>
  <si>
    <t># of Organizations or subrecipients assisted</t>
  </si>
  <si>
    <t># of Plans or Planning Products</t>
  </si>
  <si>
    <t>#Sites re-used</t>
  </si>
  <si>
    <t># ELI Households (0-30% AMI)</t>
  </si>
  <si>
    <t># of Total Labor Hours</t>
  </si>
  <si>
    <t># of Section 3 Labor Hours</t>
  </si>
  <si>
    <t># of Targeted Section 3 Labor Hours</t>
  </si>
  <si>
    <t># of Properties</t>
  </si>
  <si>
    <t># of Households</t>
  </si>
  <si>
    <t># of public facilities</t>
  </si>
  <si>
    <t># of facilities with mitigation measures (other than elevation)</t>
  </si>
  <si>
    <t># of Businesses</t>
  </si>
  <si>
    <t># of Permanent Jobs Created</t>
  </si>
  <si>
    <t># of Permanent Jobs Retained</t>
  </si>
  <si>
    <t>Projected Beneficiaries</t>
  </si>
  <si>
    <t># of Persons</t>
  </si>
  <si>
    <t># Owner Households</t>
  </si>
  <si>
    <t># Owner Households (95%)</t>
  </si>
  <si>
    <t>Infrastructure &amp; Mitigation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</si>
</sst>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\$#,##0;[Red]\(\$#,##0\);\-"/>
    <numFmt numFmtId="165" formatCode="0.0%"/>
    <numFmt numFmtId="166" formatCode="\$0.0,,&quot;M&quot;"/>
    <numFmt numFmtId="167" formatCode="&quot;$&quot;#,##0.00"/>
    <numFmt numFmtId="168" formatCode="_(* #,##0_);_(* \(#,##0\);_(* &quot;-&quot;??_);_(@_)"/>
    <numFmt numFmtId="169" formatCode="&quot;$&quot;#,##0"/>
  </numFmts>
  <fonts count="21">
    <font>
      <sz val="11"/>
      <name val="Carlito"/>
    </font>
    <font>
      <sz val="11"/>
      <name val="Carlito"/>
    </font>
    <font>
      <sz val="8"/>
      <name val="Carlito"/>
    </font>
    <font>
      <b/>
      <sz val="20"/>
      <color rgb="FFFFFFFF"/>
      <name val="Source Sans Pro"/>
      <family val="2"/>
    </font>
    <font>
      <sz val="11"/>
      <name val="Source Sans Pro"/>
      <family val="2"/>
    </font>
    <font>
      <b/>
      <sz val="11"/>
      <color rgb="FF17365D"/>
      <name val="Source Sans Pro"/>
      <family val="2"/>
    </font>
    <font>
      <b/>
      <sz val="12"/>
      <color rgb="FF17365D"/>
      <name val="Source Sans Pro"/>
      <family val="2"/>
    </font>
    <font>
      <b/>
      <sz val="18"/>
      <color rgb="FF17365D"/>
      <name val="Source Sans Pro"/>
      <family val="2"/>
    </font>
    <font>
      <b/>
      <sz val="11"/>
      <color rgb="FFFFFFFF"/>
      <name val="Source Sans Pro"/>
      <family val="2"/>
    </font>
    <font>
      <sz val="11"/>
      <color rgb="FF0000FF"/>
      <name val="Source Sans Pro"/>
      <family val="2"/>
    </font>
    <font>
      <b/>
      <sz val="14"/>
      <color rgb="FFFFFFFF"/>
      <name val="Source Sans Pro"/>
      <family val="2"/>
    </font>
    <font>
      <i/>
      <sz val="8"/>
      <name val="Source Sans Pro"/>
      <family val="2"/>
    </font>
    <font>
      <b/>
      <sz val="11"/>
      <color rgb="FF0000FF"/>
      <name val="Source Sans Pro"/>
      <family val="2"/>
    </font>
    <font>
      <sz val="11"/>
      <color rgb="FFFFFFFF"/>
      <name val="Source Sans Pro"/>
      <family val="2"/>
    </font>
    <font>
      <b/>
      <sz val="16"/>
      <color rgb="FFFFFFFF"/>
      <name val="Source Sans Pro"/>
      <family val="2"/>
    </font>
    <font>
      <sz val="11"/>
      <color rgb="FF4472C4"/>
      <name val="Source Sans Pro"/>
      <family val="2"/>
    </font>
    <font>
      <sz val="11"/>
      <color theme="0"/>
      <name val="Source Sans Pro"/>
      <family val="2"/>
    </font>
    <font>
      <b/>
      <sz val="11"/>
      <name val="Source Sans Pro"/>
      <family val="2"/>
    </font>
    <font>
      <sz val="11"/>
      <color rgb="FF212529"/>
      <name val="Source Sans Pro"/>
      <family val="2"/>
    </font>
    <font>
      <sz val="11"/>
      <color rgb="FF000000"/>
      <name val="Source Sans Pro"/>
      <family val="2"/>
    </font>
    <font>
      <b/>
      <sz val="10"/>
      <color rgb="FF17365D"/>
      <name val="Source Sans Pro"/>
      <family val="2"/>
    </font>
  </fonts>
  <fills count="13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4472C4"/>
      </patternFill>
    </fill>
    <fill>
      <patternFill patternType="solid">
        <fgColor rgb="FFFCE4D6"/>
      </patternFill>
    </fill>
    <fill>
      <patternFill patternType="solid">
        <fgColor rgb="FFEAF2F8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1F4E78"/>
      </patternFill>
    </fill>
    <fill>
      <patternFill patternType="darkDown">
        <bgColor rgb="FFFCE4D6"/>
      </patternFill>
    </fill>
    <fill>
      <patternFill patternType="solid">
        <fgColor theme="0"/>
        <bgColor indexed="64"/>
      </patternFill>
    </fill>
    <fill>
      <patternFill patternType="mediumGray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B4C6E7"/>
      </left>
      <right/>
      <top style="thin">
        <color rgb="FFB4C6E7"/>
      </top>
      <bottom/>
      <diagonal/>
    </border>
    <border>
      <left/>
      <right/>
      <top style="thin">
        <color rgb="FFB4C6E7"/>
      </top>
      <bottom/>
      <diagonal/>
    </border>
    <border>
      <left/>
      <right style="thin">
        <color rgb="FFB4C6E7"/>
      </right>
      <top style="thin">
        <color rgb="FFB4C6E7"/>
      </top>
      <bottom/>
      <diagonal/>
    </border>
    <border>
      <left style="thin">
        <color rgb="FFB4C6E7"/>
      </left>
      <right/>
      <top/>
      <bottom/>
      <diagonal/>
    </border>
    <border>
      <left/>
      <right style="thin">
        <color rgb="FFB4C6E7"/>
      </right>
      <top/>
      <bottom/>
      <diagonal/>
    </border>
    <border>
      <left style="thin">
        <color rgb="FFB4C6E7"/>
      </left>
      <right/>
      <top/>
      <bottom style="thin">
        <color rgb="FFB4C6E7"/>
      </bottom>
      <diagonal/>
    </border>
    <border>
      <left/>
      <right/>
      <top/>
      <bottom style="thin">
        <color rgb="FFB4C6E7"/>
      </bottom>
      <diagonal/>
    </border>
    <border>
      <left/>
      <right style="thin">
        <color rgb="FFB4C6E7"/>
      </right>
      <top/>
      <bottom style="thin">
        <color rgb="FFB4C6E7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17365D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1"/>
  </cellStyleXfs>
  <cellXfs count="97">
    <xf numFmtId="0" fontId="0" fillId="0" borderId="0" xfId="0"/>
    <xf numFmtId="0" fontId="4" fillId="0" borderId="0" xfId="0" applyFont="1"/>
    <xf numFmtId="0" fontId="3" fillId="2" borderId="1" xfId="2" applyFont="1" applyFill="1" applyAlignment="1">
      <alignment vertical="center"/>
    </xf>
    <xf numFmtId="0" fontId="4" fillId="0" borderId="1" xfId="2" applyFont="1"/>
    <xf numFmtId="0" fontId="8" fillId="3" borderId="1" xfId="2" applyFont="1" applyFill="1" applyAlignment="1">
      <alignment horizontal="center" wrapText="1"/>
    </xf>
    <xf numFmtId="164" fontId="9" fillId="4" borderId="1" xfId="2" applyNumberFormat="1" applyFont="1" applyFill="1"/>
    <xf numFmtId="164" fontId="9" fillId="0" borderId="1" xfId="2" applyNumberFormat="1" applyFont="1"/>
    <xf numFmtId="164" fontId="4" fillId="0" borderId="1" xfId="2" applyNumberFormat="1" applyFont="1"/>
    <xf numFmtId="165" fontId="4" fillId="0" borderId="1" xfId="2" applyNumberFormat="1" applyFont="1"/>
    <xf numFmtId="169" fontId="9" fillId="0" borderId="1" xfId="2" applyNumberFormat="1" applyFont="1"/>
    <xf numFmtId="0" fontId="4" fillId="0" borderId="1" xfId="2" applyFont="1" applyAlignment="1">
      <alignment horizontal="right"/>
    </xf>
    <xf numFmtId="0" fontId="5" fillId="6" borderId="11" xfId="2" applyFont="1" applyFill="1" applyBorder="1"/>
    <xf numFmtId="164" fontId="5" fillId="6" borderId="11" xfId="2" applyNumberFormat="1" applyFont="1" applyFill="1" applyBorder="1"/>
    <xf numFmtId="165" fontId="5" fillId="6" borderId="11" xfId="2" applyNumberFormat="1" applyFont="1" applyFill="1" applyBorder="1"/>
    <xf numFmtId="0" fontId="10" fillId="0" borderId="1" xfId="2" applyFont="1" applyAlignment="1">
      <alignment horizontal="center" vertical="center"/>
    </xf>
    <xf numFmtId="0" fontId="11" fillId="0" borderId="1" xfId="2" applyFont="1"/>
    <xf numFmtId="0" fontId="8" fillId="3" borderId="1" xfId="2" applyFont="1" applyFill="1" applyAlignment="1">
      <alignment horizontal="center"/>
    </xf>
    <xf numFmtId="0" fontId="8" fillId="0" borderId="1" xfId="2" applyFont="1" applyAlignment="1">
      <alignment horizontal="center"/>
    </xf>
    <xf numFmtId="169" fontId="9" fillId="4" borderId="1" xfId="2" applyNumberFormat="1" applyFont="1" applyFill="1"/>
    <xf numFmtId="164" fontId="5" fillId="0" borderId="1" xfId="2" applyNumberFormat="1" applyFont="1"/>
    <xf numFmtId="0" fontId="12" fillId="4" borderId="1" xfId="2" applyFont="1" applyFill="1" applyAlignment="1">
      <alignment horizontal="center"/>
    </xf>
    <xf numFmtId="169" fontId="4" fillId="0" borderId="1" xfId="2" applyNumberFormat="1" applyFont="1"/>
    <xf numFmtId="0" fontId="13" fillId="7" borderId="1" xfId="2" applyFont="1" applyFill="1"/>
    <xf numFmtId="164" fontId="13" fillId="7" borderId="1" xfId="2" applyNumberFormat="1" applyFont="1" applyFill="1"/>
    <xf numFmtId="0" fontId="8" fillId="9" borderId="12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8" fillId="9" borderId="20" xfId="0" applyFont="1" applyFill="1" applyBorder="1" applyAlignment="1">
      <alignment horizontal="center" vertical="center" wrapText="1"/>
    </xf>
    <xf numFmtId="169" fontId="4" fillId="0" borderId="0" xfId="1" applyNumberFormat="1" applyFont="1"/>
    <xf numFmtId="168" fontId="15" fillId="10" borderId="0" xfId="1" applyNumberFormat="1" applyFont="1" applyFill="1"/>
    <xf numFmtId="165" fontId="4" fillId="0" borderId="0" xfId="0" applyNumberFormat="1" applyFont="1"/>
    <xf numFmtId="1" fontId="15" fillId="4" borderId="0" xfId="1" applyNumberFormat="1" applyFont="1" applyFill="1" applyAlignment="1">
      <alignment horizontal="center"/>
    </xf>
    <xf numFmtId="0" fontId="8" fillId="9" borderId="13" xfId="0" applyFont="1" applyFill="1" applyBorder="1" applyAlignment="1">
      <alignment vertical="center" wrapText="1"/>
    </xf>
    <xf numFmtId="0" fontId="8" fillId="9" borderId="14" xfId="0" applyFont="1" applyFill="1" applyBorder="1" applyAlignment="1">
      <alignment vertical="center" wrapText="1"/>
    </xf>
    <xf numFmtId="14" fontId="4" fillId="0" borderId="0" xfId="0" applyNumberFormat="1" applyFont="1" applyAlignment="1">
      <alignment horizontal="right"/>
    </xf>
    <xf numFmtId="169" fontId="4" fillId="0" borderId="0" xfId="0" applyNumberFormat="1" applyFont="1"/>
    <xf numFmtId="164" fontId="4" fillId="0" borderId="0" xfId="1" applyNumberFormat="1" applyFont="1"/>
    <xf numFmtId="164" fontId="4" fillId="0" borderId="0" xfId="1" applyNumberFormat="1" applyFont="1" applyAlignment="1">
      <alignment wrapText="1"/>
    </xf>
    <xf numFmtId="167" fontId="4" fillId="0" borderId="0" xfId="0" applyNumberFormat="1" applyFont="1"/>
    <xf numFmtId="169" fontId="15" fillId="4" borderId="10" xfId="0" applyNumberFormat="1" applyFont="1" applyFill="1" applyBorder="1"/>
    <xf numFmtId="167" fontId="16" fillId="11" borderId="0" xfId="0" applyNumberFormat="1" applyFont="1" applyFill="1"/>
    <xf numFmtId="14" fontId="4" fillId="0" borderId="0" xfId="0" applyNumberFormat="1" applyFont="1"/>
    <xf numFmtId="169" fontId="15" fillId="4" borderId="0" xfId="0" applyNumberFormat="1" applyFont="1" applyFill="1"/>
    <xf numFmtId="0" fontId="17" fillId="8" borderId="1" xfId="0" applyFont="1" applyFill="1" applyBorder="1"/>
    <xf numFmtId="167" fontId="17" fillId="8" borderId="1" xfId="0" applyNumberFormat="1" applyFont="1" applyFill="1" applyBorder="1"/>
    <xf numFmtId="169" fontId="17" fillId="8" borderId="1" xfId="0" applyNumberFormat="1" applyFont="1" applyFill="1" applyBorder="1"/>
    <xf numFmtId="0" fontId="18" fillId="0" borderId="16" xfId="0" applyFont="1" applyBorder="1" applyAlignment="1">
      <alignment horizontal="left" vertical="top" wrapText="1"/>
    </xf>
    <xf numFmtId="168" fontId="18" fillId="0" borderId="16" xfId="1" applyNumberFormat="1" applyFont="1" applyBorder="1" applyAlignment="1">
      <alignment horizontal="right" vertical="top" wrapText="1"/>
    </xf>
    <xf numFmtId="1" fontId="4" fillId="0" borderId="16" xfId="1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6" xfId="0" applyFont="1" applyBorder="1" applyAlignment="1">
      <alignment horizontal="left" wrapText="1"/>
    </xf>
    <xf numFmtId="168" fontId="4" fillId="0" borderId="16" xfId="1" applyNumberFormat="1" applyFont="1" applyBorder="1" applyAlignment="1">
      <alignment horizontal="left" wrapText="1"/>
    </xf>
    <xf numFmtId="168" fontId="19" fillId="0" borderId="16" xfId="1" applyNumberFormat="1" applyFont="1" applyBorder="1" applyAlignment="1">
      <alignment horizontal="right" wrapText="1"/>
    </xf>
    <xf numFmtId="168" fontId="4" fillId="0" borderId="0" xfId="1" applyNumberFormat="1" applyFont="1" applyAlignment="1">
      <alignment horizontal="right" wrapText="1"/>
    </xf>
    <xf numFmtId="0" fontId="8" fillId="9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wrapText="1"/>
    </xf>
    <xf numFmtId="168" fontId="4" fillId="0" borderId="16" xfId="1" applyNumberFormat="1" applyFont="1" applyBorder="1" applyAlignment="1">
      <alignment wrapText="1"/>
    </xf>
    <xf numFmtId="0" fontId="8" fillId="3" borderId="0" xfId="0" applyFont="1" applyFill="1" applyAlignment="1">
      <alignment horizontal="center"/>
    </xf>
    <xf numFmtId="164" fontId="4" fillId="0" borderId="0" xfId="0" applyNumberFormat="1" applyFont="1"/>
    <xf numFmtId="3" fontId="4" fillId="12" borderId="0" xfId="0" applyNumberFormat="1" applyFont="1" applyFill="1"/>
    <xf numFmtId="3" fontId="4" fillId="0" borderId="0" xfId="0" applyNumberFormat="1" applyFont="1"/>
    <xf numFmtId="0" fontId="13" fillId="7" borderId="0" xfId="0" applyFont="1" applyFill="1"/>
    <xf numFmtId="0" fontId="6" fillId="6" borderId="2" xfId="0" applyFont="1" applyFill="1" applyBorder="1" applyAlignment="1">
      <alignment horizontal="center" vertical="top"/>
    </xf>
    <xf numFmtId="0" fontId="6" fillId="6" borderId="3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166" fontId="7" fillId="6" borderId="5" xfId="0" applyNumberFormat="1" applyFont="1" applyFill="1" applyBorder="1" applyAlignment="1">
      <alignment horizontal="center"/>
    </xf>
    <xf numFmtId="166" fontId="7" fillId="6" borderId="1" xfId="0" applyNumberFormat="1" applyFont="1" applyFill="1" applyBorder="1" applyAlignment="1">
      <alignment horizontal="center"/>
    </xf>
    <xf numFmtId="166" fontId="7" fillId="6" borderId="6" xfId="0" applyNumberFormat="1" applyFont="1" applyFill="1" applyBorder="1" applyAlignment="1">
      <alignment horizontal="center"/>
    </xf>
    <xf numFmtId="166" fontId="7" fillId="6" borderId="7" xfId="0" applyNumberFormat="1" applyFont="1" applyFill="1" applyBorder="1" applyAlignment="1">
      <alignment horizontal="center"/>
    </xf>
    <xf numFmtId="166" fontId="7" fillId="6" borderId="8" xfId="0" applyNumberFormat="1" applyFont="1" applyFill="1" applyBorder="1" applyAlignment="1">
      <alignment horizontal="center"/>
    </xf>
    <xf numFmtId="166" fontId="7" fillId="6" borderId="9" xfId="0" applyNumberFormat="1" applyFont="1" applyFill="1" applyBorder="1" applyAlignment="1">
      <alignment horizontal="center"/>
    </xf>
    <xf numFmtId="164" fontId="7" fillId="6" borderId="5" xfId="0" applyNumberFormat="1" applyFont="1" applyFill="1" applyBorder="1" applyAlignment="1">
      <alignment horizontal="center"/>
    </xf>
    <xf numFmtId="164" fontId="7" fillId="6" borderId="1" xfId="0" applyNumberFormat="1" applyFont="1" applyFill="1" applyBorder="1" applyAlignment="1">
      <alignment horizontal="center"/>
    </xf>
    <xf numFmtId="164" fontId="7" fillId="6" borderId="6" xfId="0" applyNumberFormat="1" applyFont="1" applyFill="1" applyBorder="1" applyAlignment="1">
      <alignment horizontal="center"/>
    </xf>
    <xf numFmtId="164" fontId="7" fillId="6" borderId="7" xfId="0" applyNumberFormat="1" applyFont="1" applyFill="1" applyBorder="1" applyAlignment="1">
      <alignment horizontal="center"/>
    </xf>
    <xf numFmtId="164" fontId="7" fillId="6" borderId="8" xfId="0" applyNumberFormat="1" applyFont="1" applyFill="1" applyBorder="1" applyAlignment="1">
      <alignment horizontal="center"/>
    </xf>
    <xf numFmtId="164" fontId="7" fillId="6" borderId="9" xfId="0" applyNumberFormat="1" applyFont="1" applyFill="1" applyBorder="1" applyAlignment="1">
      <alignment horizontal="center"/>
    </xf>
    <xf numFmtId="165" fontId="7" fillId="6" borderId="5" xfId="0" applyNumberFormat="1" applyFont="1" applyFill="1" applyBorder="1" applyAlignment="1">
      <alignment horizontal="center"/>
    </xf>
    <xf numFmtId="165" fontId="7" fillId="6" borderId="1" xfId="0" applyNumberFormat="1" applyFont="1" applyFill="1" applyBorder="1" applyAlignment="1">
      <alignment horizontal="center"/>
    </xf>
    <xf numFmtId="165" fontId="7" fillId="6" borderId="6" xfId="0" applyNumberFormat="1" applyFont="1" applyFill="1" applyBorder="1" applyAlignment="1">
      <alignment horizontal="center"/>
    </xf>
    <xf numFmtId="165" fontId="7" fillId="6" borderId="7" xfId="0" applyNumberFormat="1" applyFont="1" applyFill="1" applyBorder="1" applyAlignment="1">
      <alignment horizontal="center"/>
    </xf>
    <xf numFmtId="165" fontId="7" fillId="6" borderId="8" xfId="0" applyNumberFormat="1" applyFont="1" applyFill="1" applyBorder="1" applyAlignment="1">
      <alignment horizontal="center"/>
    </xf>
    <xf numFmtId="165" fontId="7" fillId="6" borderId="9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10" fillId="2" borderId="1" xfId="2" applyFont="1" applyFill="1" applyAlignment="1">
      <alignment horizontal="center" vertical="center"/>
    </xf>
    <xf numFmtId="0" fontId="3" fillId="2" borderId="1" xfId="2" applyFont="1" applyFill="1" applyAlignment="1">
      <alignment horizontal="center" vertical="center"/>
    </xf>
    <xf numFmtId="164" fontId="8" fillId="9" borderId="16" xfId="0" applyNumberFormat="1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8" fillId="9" borderId="13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B1420564-A8B5-493F-8DDF-31A81C66FBD4}"/>
  </cellStyles>
  <dxfs count="51">
    <dxf>
      <font>
        <b/>
        <color rgb="FF17365D"/>
      </font>
      <fill>
        <patternFill patternType="solid">
          <bgColor rgb="FFEAF2F8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7F6000"/>
      </font>
      <fill>
        <patternFill patternType="solid">
          <bgColor rgb="FFFCE4D6"/>
        </patternFill>
      </fill>
    </dxf>
    <dxf>
      <font>
        <b/>
        <color rgb="FF375623"/>
      </font>
      <fill>
        <patternFill patternType="solid">
          <bgColor rgb="FFE2F0D9"/>
        </patternFill>
      </fill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  <numFmt numFmtId="169" formatCode="&quot;$&quot;#,##0"/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  <numFmt numFmtId="169" formatCode="&quot;$&quot;#,##0"/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Source Sans Pro"/>
        <family val="2"/>
        <scheme val="none"/>
      </font>
      <fill>
        <patternFill patternType="solid">
          <fgColor indexed="64"/>
          <bgColor rgb="FF1F4E7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  <numFmt numFmtId="169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472C4"/>
        <name val="Source Sans Pro"/>
        <family val="2"/>
        <scheme val="none"/>
      </font>
      <numFmt numFmtId="168" formatCode="_(* #,##0_);_(* \(#,##0\);_(* &quot;-&quot;??_);_(@_)"/>
      <fill>
        <patternFill patternType="solid">
          <fgColor indexed="64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472C4"/>
        <name val="Source Sans Pro"/>
        <family val="2"/>
        <scheme val="none"/>
      </font>
      <numFmt numFmtId="168" formatCode="_(* #,##0_);_(* \(#,##0\);_(* &quot;-&quot;??_);_(@_)"/>
      <fill>
        <patternFill patternType="solid">
          <fgColor indexed="64"/>
          <bgColor rgb="FFFCE4D6"/>
        </patternFill>
      </fill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  <numFmt numFmtId="168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472C4"/>
        <name val="Source Sans Pro"/>
        <family val="2"/>
        <scheme val="none"/>
      </font>
      <numFmt numFmtId="168" formatCode="_(* #,##0_);_(* \(#,##0\);_(* &quot;-&quot;??_);_(@_)"/>
      <fill>
        <patternFill patternType="solid">
          <fgColor indexed="64"/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472C4"/>
        <name val="Source Sans Pro"/>
        <family val="2"/>
        <scheme val="none"/>
      </font>
      <numFmt numFmtId="168" formatCode="_(* #,##0_);_(* \(#,##0\);_(* &quot;-&quot;??_);_(@_)"/>
      <fill>
        <patternFill patternType="solid">
          <fgColor indexed="64"/>
          <bgColor rgb="FFFCE4D6"/>
        </patternFill>
      </fill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  <numFmt numFmtId="168" formatCode="_(* #,##0_);_(* \(#,##0\);_(* &quot;-&quot;??_);_(@_)"/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  <numFmt numFmtId="169" formatCode="&quot;$&quot;#,##0"/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  <numFmt numFmtId="169" formatCode="&quot;$&quot;#,##0"/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  <dxf>
      <font>
        <strike val="0"/>
        <outline val="0"/>
        <shadow val="0"/>
        <u val="none"/>
        <vertAlign val="baseline"/>
        <name val="Source Sans Pro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Life of Project Spending Trend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'Data &amp; Outcomes'!$B$4</c:f>
              <c:strCache>
                <c:ptCount val="1"/>
                <c:pt idx="0">
                  <c:v>Budget</c:v>
                </c:pt>
              </c:strCache>
            </c:strRef>
          </c:tx>
          <c:cat>
            <c:strRef>
              <c:f>'Data &amp; Outcomes'!$A$5:$A$13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'Data &amp; Outcomes'!$B$5:$B$13</c:f>
              <c:numCache>
                <c:formatCode>"$"#,##0</c:formatCode>
                <c:ptCount val="9"/>
                <c:pt idx="0">
                  <c:v>1044750</c:v>
                </c:pt>
                <c:pt idx="1">
                  <c:v>200000</c:v>
                </c:pt>
                <c:pt idx="2">
                  <c:v>6500000</c:v>
                </c:pt>
                <c:pt idx="3">
                  <c:v>4503250</c:v>
                </c:pt>
                <c:pt idx="4">
                  <c:v>1000000</c:v>
                </c:pt>
                <c:pt idx="5">
                  <c:v>2500000</c:v>
                </c:pt>
                <c:pt idx="6">
                  <c:v>3147000</c:v>
                </c:pt>
                <c:pt idx="7">
                  <c:v>1500000</c:v>
                </c:pt>
                <c:pt idx="8">
                  <c:v>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701-A22B-01344BD9A9AB}"/>
            </c:ext>
          </c:extLst>
        </c:ser>
        <c:ser>
          <c:idx val="1"/>
          <c:order val="1"/>
          <c:tx>
            <c:strRef>
              <c:f>'Data &amp; Outcomes'!$C$4</c:f>
              <c:strCache>
                <c:ptCount val="1"/>
                <c:pt idx="0">
                  <c:v>Actual Expenditures</c:v>
                </c:pt>
              </c:strCache>
            </c:strRef>
          </c:tx>
          <c:cat>
            <c:strRef>
              <c:f>'Data &amp; Outcomes'!$A$5:$A$13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'Data &amp; Outcomes'!$C$5:$C$13</c:f>
              <c:numCache>
                <c:formatCode>"$"#,##0</c:formatCode>
                <c:ptCount val="9"/>
                <c:pt idx="0">
                  <c:v>102283.9</c:v>
                </c:pt>
                <c:pt idx="1">
                  <c:v>18190.91</c:v>
                </c:pt>
                <c:pt idx="2">
                  <c:v>31465.5</c:v>
                </c:pt>
                <c:pt idx="3">
                  <c:v>20965.5</c:v>
                </c:pt>
                <c:pt idx="4">
                  <c:v>5900</c:v>
                </c:pt>
                <c:pt idx="5">
                  <c:v>16400</c:v>
                </c:pt>
                <c:pt idx="6">
                  <c:v>0</c:v>
                </c:pt>
                <c:pt idx="7">
                  <c:v>16400</c:v>
                </c:pt>
                <c:pt idx="8">
                  <c:v>16400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701-A22B-01344BD9A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&quot;$&quot;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Budget vs. Actual by Program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Actuals</c:v>
          </c:tx>
          <c:invertIfNegative val="1"/>
          <c:cat>
            <c:strRef>
              <c:f>'Data &amp; Outcomes'!$B$18:$B$26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'Data &amp; Outcomes'!$J$18:$J$26</c:f>
              <c:numCache>
                <c:formatCode>"$"#,##0.00</c:formatCode>
                <c:ptCount val="9"/>
                <c:pt idx="0">
                  <c:v>189555.73</c:v>
                </c:pt>
                <c:pt idx="1">
                  <c:v>18190.91</c:v>
                </c:pt>
                <c:pt idx="2">
                  <c:v>31465.5</c:v>
                </c:pt>
                <c:pt idx="3">
                  <c:v>20965.5</c:v>
                </c:pt>
                <c:pt idx="4">
                  <c:v>5900</c:v>
                </c:pt>
                <c:pt idx="5">
                  <c:v>16400</c:v>
                </c:pt>
                <c:pt idx="6">
                  <c:v>0</c:v>
                </c:pt>
                <c:pt idx="7">
                  <c:v>16400</c:v>
                </c:pt>
                <c:pt idx="8">
                  <c:v>16400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0-4EA4-BC91-87D6F5202CEC}"/>
            </c:ext>
          </c:extLst>
        </c:ser>
        <c:ser>
          <c:idx val="1"/>
          <c:order val="1"/>
          <c:tx>
            <c:v>Budget</c:v>
          </c:tx>
          <c:invertIfNegative val="0"/>
          <c:cat>
            <c:strRef>
              <c:f>'Data &amp; Outcomes'!$B$18:$B$26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'Data &amp; Outcomes'!$C$18:$C$26</c:f>
              <c:numCache>
                <c:formatCode>"$"#,##0.00</c:formatCode>
                <c:ptCount val="9"/>
                <c:pt idx="0">
                  <c:v>1044750</c:v>
                </c:pt>
                <c:pt idx="1">
                  <c:v>200000</c:v>
                </c:pt>
                <c:pt idx="2">
                  <c:v>6500000</c:v>
                </c:pt>
                <c:pt idx="3">
                  <c:v>4503250</c:v>
                </c:pt>
                <c:pt idx="4">
                  <c:v>1000000</c:v>
                </c:pt>
                <c:pt idx="5">
                  <c:v>2500000</c:v>
                </c:pt>
                <c:pt idx="6">
                  <c:v>3147000</c:v>
                </c:pt>
                <c:pt idx="7">
                  <c:v>1500000</c:v>
                </c:pt>
                <c:pt idx="8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CF3A-4E9A-A1E7-521D87FBE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&quot;$&quot;#,##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Grant Allocation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'Data &amp; Outcomes'!$B$4</c:f>
              <c:strCache>
                <c:ptCount val="1"/>
                <c:pt idx="0">
                  <c:v>Budget</c:v>
                </c:pt>
              </c:strCache>
            </c:strRef>
          </c:tx>
          <c:cat>
            <c:strRef>
              <c:f>'Data &amp; Outcomes'!$A$5:$A$13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'Data &amp; Outcomes'!$B$5:$B$13</c:f>
              <c:numCache>
                <c:formatCode>"$"#,##0</c:formatCode>
                <c:ptCount val="9"/>
                <c:pt idx="0">
                  <c:v>1044750</c:v>
                </c:pt>
                <c:pt idx="1">
                  <c:v>200000</c:v>
                </c:pt>
                <c:pt idx="2">
                  <c:v>6500000</c:v>
                </c:pt>
                <c:pt idx="3">
                  <c:v>4503250</c:v>
                </c:pt>
                <c:pt idx="4">
                  <c:v>1000000</c:v>
                </c:pt>
                <c:pt idx="5">
                  <c:v>2500000</c:v>
                </c:pt>
                <c:pt idx="6">
                  <c:v>3147000</c:v>
                </c:pt>
                <c:pt idx="7">
                  <c:v>1500000</c:v>
                </c:pt>
                <c:pt idx="8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1-4A82-AE5D-87E84B1B7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Percent Expended by Program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&amp; Outcomes'!$K$4</c:f>
              <c:strCache>
                <c:ptCount val="1"/>
                <c:pt idx="0">
                  <c:v>% Expended</c:v>
                </c:pt>
              </c:strCache>
            </c:strRef>
          </c:tx>
          <c:invertIfNegative val="1"/>
          <c:cat>
            <c:strRef>
              <c:f>'Data &amp; Outcomes'!$A$5:$A$13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'Data &amp; Outcomes'!$K$5:$K$13</c:f>
              <c:numCache>
                <c:formatCode>0.0%</c:formatCode>
                <c:ptCount val="9"/>
                <c:pt idx="0">
                  <c:v>9.7902751854510639E-2</c:v>
                </c:pt>
                <c:pt idx="1">
                  <c:v>9.0954549999999995E-2</c:v>
                </c:pt>
                <c:pt idx="2">
                  <c:v>4.8408461538461539E-3</c:v>
                </c:pt>
                <c:pt idx="3">
                  <c:v>4.6556375950702273E-3</c:v>
                </c:pt>
                <c:pt idx="4">
                  <c:v>5.8999999999999999E-3</c:v>
                </c:pt>
                <c:pt idx="5">
                  <c:v>6.5599999999999999E-3</c:v>
                </c:pt>
                <c:pt idx="6">
                  <c:v>0</c:v>
                </c:pt>
                <c:pt idx="7">
                  <c:v>1.0933333333333333E-2</c:v>
                </c:pt>
                <c:pt idx="8">
                  <c:v>3.2800000000000003E-2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2-4712-B214-4F15D7D5A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%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Financial Progress by Program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Budget</c:v>
          </c:tx>
          <c:invertIfNegative val="1"/>
          <c:cat>
            <c:strRef>
              <c:f>'Program Status'!$J$11:$J$19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'Program Status'!$K$11:$K$19</c:f>
              <c:numCache>
                <c:formatCode>General</c:formatCode>
                <c:ptCount val="9"/>
                <c:pt idx="0">
                  <c:v>1044750</c:v>
                </c:pt>
                <c:pt idx="1">
                  <c:v>200000</c:v>
                </c:pt>
                <c:pt idx="2">
                  <c:v>6500000</c:v>
                </c:pt>
                <c:pt idx="3">
                  <c:v>4503250</c:v>
                </c:pt>
                <c:pt idx="4">
                  <c:v>1000000</c:v>
                </c:pt>
                <c:pt idx="5">
                  <c:v>2500000</c:v>
                </c:pt>
                <c:pt idx="6">
                  <c:v>3147000</c:v>
                </c:pt>
                <c:pt idx="7">
                  <c:v>1500000</c:v>
                </c:pt>
                <c:pt idx="8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F-4227-90FA-6FCE366D0A3E}"/>
            </c:ext>
          </c:extLst>
        </c:ser>
        <c:ser>
          <c:idx val="1"/>
          <c:order val="1"/>
          <c:tx>
            <c:v>Expended</c:v>
          </c:tx>
          <c:invertIfNegative val="1"/>
          <c:cat>
            <c:strRef>
              <c:f>'Program Status'!$J$11:$J$19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'Program Status'!$L$11:$L$19</c:f>
              <c:numCache>
                <c:formatCode>General</c:formatCode>
                <c:ptCount val="9"/>
                <c:pt idx="0">
                  <c:v>102283.9</c:v>
                </c:pt>
                <c:pt idx="1">
                  <c:v>18190.91</c:v>
                </c:pt>
                <c:pt idx="2">
                  <c:v>31465.5</c:v>
                </c:pt>
                <c:pt idx="3">
                  <c:v>20965.5</c:v>
                </c:pt>
                <c:pt idx="4">
                  <c:v>5900</c:v>
                </c:pt>
                <c:pt idx="5">
                  <c:v>16400</c:v>
                </c:pt>
                <c:pt idx="6">
                  <c:v>0</c:v>
                </c:pt>
                <c:pt idx="7">
                  <c:v>16400</c:v>
                </c:pt>
                <c:pt idx="8">
                  <c:v>16400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F-4227-90FA-6FCE366D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Program Pipeline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Applications/Projects Received</c:v>
          </c:tx>
          <c:invertIfNegative val="1"/>
          <c:cat>
            <c:strRef>
              <c:f>'Program Status'!$J$23:$J$31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'Program Status'!$K$23:$K$31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61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D-420F-8F6F-FEE3A14E3E75}"/>
            </c:ext>
          </c:extLst>
        </c:ser>
        <c:ser>
          <c:idx val="1"/>
          <c:order val="1"/>
          <c:tx>
            <c:v>Approved</c:v>
          </c:tx>
          <c:invertIfNegative val="1"/>
          <c:cat>
            <c:strRef>
              <c:f>'Program Status'!$J$23:$J$31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'Program Status'!$L$23:$L$31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7D-420F-8F6F-FEE3A14E3E75}"/>
            </c:ext>
          </c:extLst>
        </c:ser>
        <c:ser>
          <c:idx val="2"/>
          <c:order val="2"/>
          <c:tx>
            <c:v>Completed</c:v>
          </c:tx>
          <c:invertIfNegative val="1"/>
          <c:cat>
            <c:strRef>
              <c:f>'Program Status'!$J$23:$J$31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'Program Status'!$M$23:$M$31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7D-420F-8F6F-FEE3A14E3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Quarterly and Cumulative Expenditures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'Quarterly Update Visual'!$B$5</c:f>
              <c:strCache>
                <c:ptCount val="1"/>
                <c:pt idx="0">
                  <c:v>Quarterly Expenditures</c:v>
                </c:pt>
              </c:strCache>
            </c:strRef>
          </c:tx>
          <c:cat>
            <c:numRef>
              <c:f>'Quarterly Update Visual'!$A$6:$A$9</c:f>
              <c:numCache>
                <c:formatCode>m/d/yyyy</c:formatCode>
                <c:ptCount val="4"/>
                <c:pt idx="0">
                  <c:v>46022</c:v>
                </c:pt>
                <c:pt idx="1">
                  <c:v>46112</c:v>
                </c:pt>
                <c:pt idx="2">
                  <c:v>46203</c:v>
                </c:pt>
                <c:pt idx="3">
                  <c:v>46295</c:v>
                </c:pt>
              </c:numCache>
            </c:numRef>
          </c:cat>
          <c:val>
            <c:numRef>
              <c:f>'Quarterly Update Visual'!$B$6:$B$9</c:f>
              <c:numCache>
                <c:formatCode>\$#,##0;[Red]\(\$#,##0\);\-</c:formatCode>
                <c:ptCount val="4"/>
                <c:pt idx="0">
                  <c:v>102283.9</c:v>
                </c:pt>
                <c:pt idx="1">
                  <c:v>94317.18</c:v>
                </c:pt>
                <c:pt idx="2">
                  <c:v>118676.56</c:v>
                </c:pt>
                <c:pt idx="3" formatCode="&quot;$&quot;#,##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96-4275-AED4-0FBB2E966CAA}"/>
            </c:ext>
          </c:extLst>
        </c:ser>
        <c:ser>
          <c:idx val="1"/>
          <c:order val="1"/>
          <c:tx>
            <c:strRef>
              <c:f>'Quarterly Update Visual'!$C$5</c:f>
              <c:strCache>
                <c:ptCount val="1"/>
                <c:pt idx="0">
                  <c:v>Cumulative Expenditures</c:v>
                </c:pt>
              </c:strCache>
            </c:strRef>
          </c:tx>
          <c:cat>
            <c:numRef>
              <c:f>'Quarterly Update Visual'!$A$6:$A$9</c:f>
              <c:numCache>
                <c:formatCode>m/d/yyyy</c:formatCode>
                <c:ptCount val="4"/>
                <c:pt idx="0">
                  <c:v>46022</c:v>
                </c:pt>
                <c:pt idx="1">
                  <c:v>46112</c:v>
                </c:pt>
                <c:pt idx="2">
                  <c:v>46203</c:v>
                </c:pt>
                <c:pt idx="3">
                  <c:v>46295</c:v>
                </c:pt>
              </c:numCache>
            </c:numRef>
          </c:cat>
          <c:val>
            <c:numRef>
              <c:f>'Quarterly Update Visual'!$C$6:$C$9</c:f>
              <c:numCache>
                <c:formatCode>\$#,##0;[Red]\(\$#,##0\);\-</c:formatCode>
                <c:ptCount val="4"/>
                <c:pt idx="0">
                  <c:v>102283.9</c:v>
                </c:pt>
                <c:pt idx="1">
                  <c:v>196601.08</c:v>
                </c:pt>
                <c:pt idx="2">
                  <c:v>315277.64</c:v>
                </c:pt>
                <c:pt idx="3">
                  <c:v>315277.64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96-4275-AED4-0FBB2E966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m/d/yyyy" sourceLinked="1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Quarterly Program Accomplishments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Applications / Projects</c:v>
          </c:tx>
          <c:invertIfNegative val="1"/>
          <c:cat>
            <c:strRef>
              <c:f>'Quarterly Update Visual'!$A$14:$A$22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'Quarterly Update Visual'!$B$14:$B$22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61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B-4C95-9EAF-D63DDAD478AB}"/>
            </c:ext>
          </c:extLst>
        </c:ser>
        <c:ser>
          <c:idx val="1"/>
          <c:order val="1"/>
          <c:tx>
            <c:v>Approved / Awarded</c:v>
          </c:tx>
          <c:invertIfNegative val="1"/>
          <c:cat>
            <c:strRef>
              <c:f>'Quarterly Update Visual'!$A$14:$A$22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'Quarterly Update Visual'!$C$14:$C$22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8B-4C95-9EAF-D63DDAD478AB}"/>
            </c:ext>
          </c:extLst>
        </c:ser>
        <c:ser>
          <c:idx val="2"/>
          <c:order val="2"/>
          <c:tx>
            <c:v>Completed</c:v>
          </c:tx>
          <c:invertIfNegative val="1"/>
          <c:cat>
            <c:strRef>
              <c:f>'Quarterly Update Visual'!$A$14:$A$22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'Quarterly Update Visual'!$D$14:$D$22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8B-4C95-9EAF-D63DDAD47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Financial Progress by Program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'Quarterly Update Visual'!$B$13</c:f>
              <c:strCache>
                <c:ptCount val="1"/>
                <c:pt idx="0">
                  <c:v>Applications / Projects</c:v>
                </c:pt>
              </c:strCache>
            </c:strRef>
          </c:tx>
          <c:invertIfNegative val="1"/>
          <c:cat>
            <c:strRef>
              <c:f>'Quarterly Update Visual'!$A$14:$A$22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'Quarterly Update Visual'!$B$14:$B$22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61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7E-48C7-B1B9-179D8904EDD2}"/>
            </c:ext>
          </c:extLst>
        </c:ser>
        <c:ser>
          <c:idx val="1"/>
          <c:order val="1"/>
          <c:tx>
            <c:strRef>
              <c:f>'Quarterly Update Visual'!$C$13</c:f>
              <c:strCache>
                <c:ptCount val="1"/>
                <c:pt idx="0">
                  <c:v>Approved / Awarded</c:v>
                </c:pt>
              </c:strCache>
            </c:strRef>
          </c:tx>
          <c:invertIfNegative val="1"/>
          <c:cat>
            <c:strRef>
              <c:f>'Quarterly Update Visual'!$A$14:$A$22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'Quarterly Update Visual'!$C$14:$C$22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E-48C7-B1B9-179D8904EDD2}"/>
            </c:ext>
          </c:extLst>
        </c:ser>
        <c:ser>
          <c:idx val="2"/>
          <c:order val="2"/>
          <c:tx>
            <c:strRef>
              <c:f>'Quarterly Update Visual'!$D$13</c:f>
              <c:strCache>
                <c:ptCount val="1"/>
                <c:pt idx="0">
                  <c:v>Completed</c:v>
                </c:pt>
              </c:strCache>
            </c:strRef>
          </c:tx>
          <c:invertIfNegative val="1"/>
          <c:cat>
            <c:strRef>
              <c:f>'Quarterly Update Visual'!$A$14:$A$22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'Quarterly Update Visual'!$D$14:$D$22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7E-48C7-B1B9-179D8904EDD2}"/>
            </c:ext>
          </c:extLst>
        </c:ser>
        <c:ser>
          <c:idx val="3"/>
          <c:order val="3"/>
          <c:tx>
            <c:strRef>
              <c:f>'Quarterly Update Visual'!$E$13</c:f>
              <c:strCache>
                <c:ptCount val="1"/>
                <c:pt idx="0">
                  <c:v>Actual Expenditures</c:v>
                </c:pt>
              </c:strCache>
            </c:strRef>
          </c:tx>
          <c:invertIfNegative val="1"/>
          <c:cat>
            <c:strRef>
              <c:f>'Quarterly Update Visual'!$A$14:$A$22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'Quarterly Update Visual'!$E$14:$E$22</c:f>
              <c:numCache>
                <c:formatCode>\$#,##0;[Red]\(\$#,##0\);\-</c:formatCode>
                <c:ptCount val="9"/>
                <c:pt idx="0">
                  <c:v>102283.9</c:v>
                </c:pt>
                <c:pt idx="1">
                  <c:v>18190.91</c:v>
                </c:pt>
                <c:pt idx="2">
                  <c:v>31465.5</c:v>
                </c:pt>
                <c:pt idx="3">
                  <c:v>20965.5</c:v>
                </c:pt>
                <c:pt idx="4">
                  <c:v>5900</c:v>
                </c:pt>
                <c:pt idx="5">
                  <c:v>16400</c:v>
                </c:pt>
                <c:pt idx="6">
                  <c:v>0</c:v>
                </c:pt>
                <c:pt idx="7">
                  <c:v>16400</c:v>
                </c:pt>
                <c:pt idx="8">
                  <c:v>16400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7E-48C7-B1B9-179D8904EDD2}"/>
            </c:ext>
          </c:extLst>
        </c:ser>
        <c:ser>
          <c:idx val="4"/>
          <c:order val="4"/>
          <c:tx>
            <c:strRef>
              <c:f>'Quarterly Update Visual'!$F$13</c:f>
              <c:strCache>
                <c:ptCount val="1"/>
                <c:pt idx="0">
                  <c:v>% Expended</c:v>
                </c:pt>
              </c:strCache>
            </c:strRef>
          </c:tx>
          <c:invertIfNegative val="1"/>
          <c:cat>
            <c:strRef>
              <c:f>'Quarterly Update Visual'!$A$14:$A$22</c:f>
              <c:strCache>
                <c:ptCount val="9"/>
                <c:pt idx="0">
                  <c:v>Administration</c:v>
                </c:pt>
                <c:pt idx="1">
                  <c:v>Planning</c:v>
                </c:pt>
                <c:pt idx="2">
                  <c:v>New Affordable Housing</c:v>
                </c:pt>
                <c:pt idx="3">
                  <c:v>Homeowner Rehabilitation</c:v>
                </c:pt>
                <c:pt idx="4">
                  <c:v>Homebuyer Assistance</c:v>
                </c:pt>
                <c:pt idx="5">
                  <c:v>Infrastructure</c:v>
                </c:pt>
                <c:pt idx="6">
                  <c:v>Mitigation</c:v>
                </c:pt>
                <c:pt idx="7">
                  <c:v>Economic Revitalization</c:v>
                </c:pt>
                <c:pt idx="8">
                  <c:v>Public Services</c:v>
                </c:pt>
              </c:strCache>
            </c:strRef>
          </c:cat>
          <c:val>
            <c:numRef>
              <c:f>'Quarterly Update Visual'!$F$14:$F$22</c:f>
              <c:numCache>
                <c:formatCode>0.0%</c:formatCode>
                <c:ptCount val="9"/>
                <c:pt idx="0">
                  <c:v>9.7902751854510639E-2</c:v>
                </c:pt>
                <c:pt idx="1">
                  <c:v>9.0954549999999995E-2</c:v>
                </c:pt>
                <c:pt idx="2">
                  <c:v>4.8408461538461539E-3</c:v>
                </c:pt>
                <c:pt idx="3">
                  <c:v>4.6556375950702273E-3</c:v>
                </c:pt>
                <c:pt idx="4">
                  <c:v>5.8999999999999999E-3</c:v>
                </c:pt>
                <c:pt idx="5">
                  <c:v>6.5599999999999999E-3</c:v>
                </c:pt>
                <c:pt idx="6">
                  <c:v>0</c:v>
                </c:pt>
                <c:pt idx="7">
                  <c:v>1.0933333333333333E-2</c:v>
                </c:pt>
                <c:pt idx="8">
                  <c:v>3.2800000000000003E-2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7E-48C7-B1B9-179D8904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990599</xdr:colOff>
      <xdr:row>9</xdr:row>
      <xdr:rowOff>0</xdr:rowOff>
    </xdr:from>
    <xdr:to>
      <xdr:col>15</xdr:col>
      <xdr:colOff>28574</xdr:colOff>
      <xdr:row>22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0</xdr:colOff>
      <xdr:row>30</xdr:row>
      <xdr:rowOff>0</xdr:rowOff>
    </xdr:to>
    <xdr:graphicFrame macro="">
      <xdr:nvGraphicFramePr>
        <xdr:cNvPr id="5" name="Chart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20</xdr:row>
      <xdr:rowOff>0</xdr:rowOff>
    </xdr:from>
    <xdr:to>
      <xdr:col>14</xdr:col>
      <xdr:colOff>0</xdr:colOff>
      <xdr:row>34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14</xdr:col>
      <xdr:colOff>0</xdr:colOff>
      <xdr:row>12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13</xdr:row>
      <xdr:rowOff>0</xdr:rowOff>
    </xdr:from>
    <xdr:to>
      <xdr:col>14</xdr:col>
      <xdr:colOff>0</xdr:colOff>
      <xdr:row>27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7</xdr:col>
      <xdr:colOff>0</xdr:colOff>
      <xdr:row>37</xdr:row>
      <xdr:rowOff>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City_of_Little_Rock_CDBG_DR_Visual_Quarterly_Report_Updated.xlsx" TargetMode="External"/><Relationship Id="rId2" Type="http://schemas.openxmlformats.org/officeDocument/2006/relationships/externalLinkPath" Target="file:///C:\Users\snkabaou\Downloads\City_of_Little_Rock_CDBG_DR_Visual_Quarterly_Report_Updated.xlsx" TargetMode="External"/><Relationship Id="rId1" Type="http://schemas.openxmlformats.org/officeDocument/2006/relationships/externalLinkPath" Target="/Users/snkabaou/Downloads/City_of_Little_Rock_CDBG_DR_Visual_Quarterly_Report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 &amp; Assumptions"/>
      <sheetName val="Executive Dashboard"/>
      <sheetName val="Program Status"/>
      <sheetName val="HUD Compliance"/>
      <sheetName val="Quarterly Update"/>
      <sheetName val="Start Here"/>
      <sheetName val="Actuals vs Projections"/>
    </sheetNames>
    <sheetDataSet>
      <sheetData sheetId="0">
        <row r="4">
          <cell r="A4" t="str">
            <v>Administration</v>
          </cell>
        </row>
        <row r="5">
          <cell r="A5" t="str">
            <v>Planning</v>
          </cell>
        </row>
        <row r="6">
          <cell r="A6" t="str">
            <v>New Affordable Housing</v>
          </cell>
        </row>
        <row r="7">
          <cell r="A7" t="str">
            <v>Homeowner Rehabilitation</v>
          </cell>
        </row>
        <row r="8">
          <cell r="A8" t="str">
            <v>Homebuyer Assistance</v>
          </cell>
        </row>
        <row r="9">
          <cell r="A9" t="str">
            <v>Infrastructure</v>
          </cell>
        </row>
        <row r="10">
          <cell r="A10" t="str">
            <v>Mitigation</v>
          </cell>
        </row>
        <row r="11">
          <cell r="A11" t="str">
            <v>Economic Revitalization</v>
          </cell>
        </row>
        <row r="12">
          <cell r="A12" t="str">
            <v>Public Services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ProgramData" displayName="tblProgramData" ref="A4:K13" headerRowDxfId="50" dataDxfId="49" totalsRowDxfId="48">
  <tableColumns count="11">
    <tableColumn id="1" xr3:uid="{00000000-0010-0000-0000-000001000000}" name="Activity" dataDxfId="47"/>
    <tableColumn id="2" xr3:uid="{00000000-0010-0000-0000-000002000000}" name="Budget" dataDxfId="46" dataCellStyle="Comma"/>
    <tableColumn id="3" xr3:uid="{00000000-0010-0000-0000-000003000000}" name="Actual Expenditures" dataDxfId="45" dataCellStyle="Comma"/>
    <tableColumn id="4" xr3:uid="{00000000-0010-0000-0000-000004000000}" name="Applications / Projects Received" dataDxfId="44" dataCellStyle="Comma"/>
    <tableColumn id="12" xr3:uid="{3F0ED828-2809-4CA9-907D-9897CE9F4375}" name="In Progress" dataDxfId="43" dataCellStyle="Comma"/>
    <tableColumn id="11" xr3:uid="{A89E8892-69C0-4962-B72A-3B59D9236B02}" name="Under Review" dataDxfId="42" dataCellStyle="Comma"/>
    <tableColumn id="5" xr3:uid="{00000000-0010-0000-0000-000005000000}" name="Awarded" dataDxfId="41" dataCellStyle="Comma"/>
    <tableColumn id="10" xr3:uid="{935DE166-52F7-45B0-933E-32E275EC7B04}" name="Completed" dataDxfId="40" dataCellStyle="Comma"/>
    <tableColumn id="9" xr3:uid="{0669B97C-EF49-4957-9C21-E9E24F032784}" name="Denied/Withdrawn" dataDxfId="39" dataCellStyle="Comma"/>
    <tableColumn id="7" xr3:uid="{00000000-0010-0000-0000-000007000000}" name="Remaining" dataDxfId="38" dataCellStyle="Comma"/>
    <tableColumn id="8" xr3:uid="{00000000-0010-0000-0000-000008000000}" name="% Expended" dataDxfId="3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QuarterlySpend" displayName="tblQuarterlySpend" ref="K16:M39" headerRowDxfId="36" dataDxfId="34" totalsRowDxfId="33" headerRowBorderDxfId="35">
  <tableColumns count="3">
    <tableColumn id="1" xr3:uid="{00000000-0010-0000-0100-000001000000}" name="Quarter End" dataDxfId="32"/>
    <tableColumn id="2" xr3:uid="{00000000-0010-0000-0100-000002000000}" name="Quarterly Expenditures" dataDxfId="31"/>
    <tableColumn id="3" xr3:uid="{00000000-0010-0000-0100-000003000000}" name="Cumulative Expenditures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ProgramStatus" displayName="tblProgramStatus" ref="A5:H14" headerRowDxfId="29" dataDxfId="28" totalsRowDxfId="27">
  <tableColumns count="8">
    <tableColumn id="1" xr3:uid="{00000000-0010-0000-0300-000001000000}" name="Program" dataDxfId="26"/>
    <tableColumn id="2" xr3:uid="{00000000-0010-0000-0300-000002000000}" name="Budget" dataDxfId="25"/>
    <tableColumn id="3" xr3:uid="{00000000-0010-0000-0300-000003000000}" name="Expended" dataDxfId="24"/>
    <tableColumn id="4" xr3:uid="{00000000-0010-0000-0300-000004000000}" name="Remaining" dataDxfId="23"/>
    <tableColumn id="5" xr3:uid="{00000000-0010-0000-0300-000005000000}" name="% Expended" dataDxfId="22"/>
    <tableColumn id="6" xr3:uid="{00000000-0010-0000-0300-000006000000}" name="Applications / Projects" dataDxfId="21"/>
    <tableColumn id="7" xr3:uid="{00000000-0010-0000-0300-000007000000}" name="Approved / Awarded" dataDxfId="20"/>
    <tableColumn id="8" xr3:uid="{00000000-0010-0000-0300-000008000000}" name="Completed" dataDxfId="19">
      <calculatedColumnFormula>'Data &amp; Outcomes'!I5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blQuarterlyUpdate" displayName="tblQuarterlyUpdate" ref="A5:C9" headerRowDxfId="18" dataDxfId="17" totalsRowDxfId="16">
  <tableColumns count="3">
    <tableColumn id="1" xr3:uid="{00000000-0010-0000-0600-000001000000}" name="Quarter End" dataDxfId="15"/>
    <tableColumn id="2" xr3:uid="{00000000-0010-0000-0600-000002000000}" name="Quarterly Expenditures" dataDxfId="14"/>
    <tableColumn id="3" xr3:uid="{00000000-0010-0000-0600-000003000000}" name="Cumulative Expenditures" dataDxfId="1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blQuarterlyPerformance" displayName="tblQuarterlyPerformance" ref="A13:F22" headerRowDxfId="12" dataDxfId="11" totalsRowDxfId="10">
  <tableColumns count="6">
    <tableColumn id="1" xr3:uid="{00000000-0010-0000-0700-000001000000}" name="Program" dataDxfId="9"/>
    <tableColumn id="2" xr3:uid="{00000000-0010-0000-0700-000002000000}" name="Applications / Projects" dataDxfId="8"/>
    <tableColumn id="3" xr3:uid="{00000000-0010-0000-0700-000003000000}" name="Approved / Awarded" dataDxfId="7"/>
    <tableColumn id="4" xr3:uid="{00000000-0010-0000-0700-000004000000}" name="Completed" dataDxfId="6">
      <calculatedColumnFormula>'Data &amp; Outcomes'!H6</calculatedColumnFormula>
    </tableColumn>
    <tableColumn id="5" xr3:uid="{00000000-0010-0000-0700-000005000000}" name="Actual Expenditures" dataDxfId="5"/>
    <tableColumn id="6" xr3:uid="{00000000-0010-0000-0700-000006000000}" name="% Expended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tabSelected="1" zoomScaleNormal="100" workbookViewId="0">
      <selection activeCell="Q13" sqref="Q13"/>
    </sheetView>
  </sheetViews>
  <sheetFormatPr defaultRowHeight="15"/>
  <cols>
    <col min="1" max="1" width="18" style="1" customWidth="1"/>
    <col min="2" max="14" width="13" style="1" customWidth="1"/>
    <col min="15" max="16384" width="9" style="1"/>
  </cols>
  <sheetData>
    <row r="1" spans="1:15" ht="14.25" customHeight="1">
      <c r="A1" s="84" t="s">
        <v>29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4.2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15">
      <c r="A3" s="85" t="s">
        <v>22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5" spans="1:15" ht="14.25" customHeight="1">
      <c r="B5" s="63" t="s">
        <v>23</v>
      </c>
      <c r="C5" s="64"/>
      <c r="D5" s="65"/>
      <c r="E5" s="63" t="s">
        <v>24</v>
      </c>
      <c r="F5" s="64"/>
      <c r="G5" s="65"/>
      <c r="H5" s="63" t="s">
        <v>6</v>
      </c>
      <c r="I5" s="64"/>
      <c r="J5" s="65"/>
      <c r="K5" s="63" t="s">
        <v>25</v>
      </c>
      <c r="L5" s="64"/>
      <c r="M5" s="65"/>
    </row>
    <row r="6" spans="1:15" ht="14.25" customHeight="1">
      <c r="B6" s="66">
        <f>SUM('Data &amp; Outcomes'!B5:B13)</f>
        <v>20895000</v>
      </c>
      <c r="C6" s="67"/>
      <c r="D6" s="68"/>
      <c r="E6" s="72">
        <f>SUM('Data &amp; Outcomes'!C5:C13)</f>
        <v>228005.81</v>
      </c>
      <c r="F6" s="73"/>
      <c r="G6" s="74"/>
      <c r="H6" s="66">
        <f>SUM('Data &amp; Outcomes'!J5:J13)</f>
        <v>20666994.189999998</v>
      </c>
      <c r="I6" s="67"/>
      <c r="J6" s="68"/>
      <c r="K6" s="78">
        <f>IFERROR(E6/B6,0)</f>
        <v>1.0911979420914094E-2</v>
      </c>
      <c r="L6" s="79"/>
      <c r="M6" s="80"/>
    </row>
    <row r="7" spans="1:15" ht="14.25" customHeight="1">
      <c r="B7" s="66"/>
      <c r="C7" s="67"/>
      <c r="D7" s="68"/>
      <c r="E7" s="72"/>
      <c r="F7" s="73"/>
      <c r="G7" s="74"/>
      <c r="H7" s="66"/>
      <c r="I7" s="67"/>
      <c r="J7" s="68"/>
      <c r="K7" s="78"/>
      <c r="L7" s="79"/>
      <c r="M7" s="80"/>
    </row>
    <row r="8" spans="1:15" ht="14.25" customHeight="1">
      <c r="B8" s="69"/>
      <c r="C8" s="70"/>
      <c r="D8" s="71"/>
      <c r="E8" s="75"/>
      <c r="F8" s="76"/>
      <c r="G8" s="77"/>
      <c r="H8" s="69"/>
      <c r="I8" s="70"/>
      <c r="J8" s="71"/>
      <c r="K8" s="81"/>
      <c r="L8" s="82"/>
      <c r="M8" s="83"/>
    </row>
  </sheetData>
  <mergeCells count="10">
    <mergeCell ref="K5:M5"/>
    <mergeCell ref="K6:M8"/>
    <mergeCell ref="A1:O2"/>
    <mergeCell ref="A3:O3"/>
    <mergeCell ref="B5:D5"/>
    <mergeCell ref="B6:D8"/>
    <mergeCell ref="E5:G5"/>
    <mergeCell ref="E6:G8"/>
    <mergeCell ref="H5:J5"/>
    <mergeCell ref="H6:J8"/>
  </mergeCells>
  <pageMargins left="0.7" right="0.7" top="0.75" bottom="0.75" header="0.3" footer="0.3"/>
  <pageSetup scale="41" orientation="portrait" r:id="rId1"/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A07B-79D8-4BAB-BDDC-8B86797CC035}">
  <sheetPr>
    <pageSetUpPr fitToPage="1"/>
  </sheetPr>
  <dimension ref="A1:K62"/>
  <sheetViews>
    <sheetView workbookViewId="0">
      <selection activeCell="A22" sqref="A1:XFD1048576"/>
    </sheetView>
  </sheetViews>
  <sheetFormatPr defaultRowHeight="15"/>
  <cols>
    <col min="1" max="1" width="32" style="3" customWidth="1"/>
    <col min="2" max="2" width="18.5" style="3" customWidth="1"/>
    <col min="3" max="6" width="18" style="3" customWidth="1"/>
    <col min="7" max="8" width="17.125" style="3" customWidth="1"/>
    <col min="9" max="15" width="15" style="3" customWidth="1"/>
    <col min="16" max="16384" width="9" style="3"/>
  </cols>
  <sheetData>
    <row r="1" spans="1:11" ht="15" customHeight="1">
      <c r="A1" s="87" t="s">
        <v>46</v>
      </c>
      <c r="B1" s="87"/>
      <c r="C1" s="87"/>
      <c r="D1" s="87"/>
      <c r="E1" s="87"/>
      <c r="F1" s="87"/>
      <c r="G1" s="2"/>
    </row>
    <row r="2" spans="1:11" ht="15" customHeight="1">
      <c r="A2" s="87"/>
      <c r="B2" s="87"/>
      <c r="C2" s="87"/>
      <c r="D2" s="87"/>
      <c r="E2" s="87"/>
      <c r="F2" s="87"/>
      <c r="G2" s="2"/>
    </row>
    <row r="4" spans="1:11" ht="30">
      <c r="A4" s="4" t="s">
        <v>32</v>
      </c>
      <c r="B4" s="4" t="s">
        <v>45</v>
      </c>
      <c r="C4" s="4" t="s">
        <v>44</v>
      </c>
      <c r="D4" s="4" t="s">
        <v>33</v>
      </c>
      <c r="E4" s="4" t="s">
        <v>43</v>
      </c>
      <c r="F4" s="4" t="s">
        <v>18</v>
      </c>
    </row>
    <row r="5" spans="1:11">
      <c r="A5" s="3">
        <v>2025</v>
      </c>
      <c r="B5" s="5">
        <f>B29</f>
        <v>85659</v>
      </c>
      <c r="C5" s="6">
        <f>'Data &amp; Outcomes'!D27</f>
        <v>102283.9</v>
      </c>
      <c r="D5" s="7">
        <f t="shared" ref="D5:D10" si="0">C5-B5</f>
        <v>16624.899999999994</v>
      </c>
      <c r="E5" s="8">
        <f t="shared" ref="E5:E10" si="1">IFERROR(C5/B5,0)</f>
        <v>1.1940823497822761</v>
      </c>
      <c r="F5" s="3" t="str">
        <f t="shared" ref="F5:F10" ca="1" si="2">IF(A5&gt;YEAR(TODAY()),"Future",IF(E5&gt;=0.9,"On Track",IF(E5&gt;=0.7,"Watch","Below Pace")))</f>
        <v>On Track</v>
      </c>
    </row>
    <row r="6" spans="1:11">
      <c r="A6" s="3">
        <v>2026</v>
      </c>
      <c r="B6" s="5">
        <f>C29</f>
        <v>4908664.8087499999</v>
      </c>
      <c r="C6" s="6">
        <f>'Data &amp; Outcomes'!E27</f>
        <v>212993.74000000002</v>
      </c>
      <c r="D6" s="7">
        <f t="shared" si="0"/>
        <v>-4695671.0687499996</v>
      </c>
      <c r="E6" s="8">
        <f t="shared" si="1"/>
        <v>4.3391379998146434E-2</v>
      </c>
      <c r="F6" s="3" t="str">
        <f t="shared" ca="1" si="2"/>
        <v>Below Pace</v>
      </c>
    </row>
    <row r="7" spans="1:11">
      <c r="A7" s="3">
        <v>2027</v>
      </c>
      <c r="B7" s="5">
        <f>D29</f>
        <v>5954555.1955250008</v>
      </c>
      <c r="C7" s="9">
        <f>'Data &amp; Outcomes'!D28</f>
        <v>0</v>
      </c>
      <c r="D7" s="7">
        <f t="shared" si="0"/>
        <v>-5954555.1955250008</v>
      </c>
      <c r="E7" s="8">
        <f t="shared" si="1"/>
        <v>0</v>
      </c>
      <c r="F7" s="3" t="str">
        <f t="shared" ca="1" si="2"/>
        <v>Future</v>
      </c>
    </row>
    <row r="8" spans="1:11">
      <c r="A8" s="3">
        <v>2028</v>
      </c>
      <c r="B8" s="5">
        <f>E29</f>
        <v>4982979.6787302503</v>
      </c>
      <c r="C8" s="9">
        <f>'Data &amp; Outcomes'!D29</f>
        <v>0</v>
      </c>
      <c r="D8" s="7">
        <f t="shared" si="0"/>
        <v>-4982979.6787302503</v>
      </c>
      <c r="E8" s="8">
        <f t="shared" si="1"/>
        <v>0</v>
      </c>
      <c r="F8" s="3" t="str">
        <f t="shared" ca="1" si="2"/>
        <v>Future</v>
      </c>
    </row>
    <row r="9" spans="1:11">
      <c r="A9" s="3">
        <v>2029</v>
      </c>
      <c r="B9" s="5">
        <f>F29</f>
        <v>2566209.2906113025</v>
      </c>
      <c r="C9" s="9">
        <f>'Data &amp; Outcomes'!D30</f>
        <v>0</v>
      </c>
      <c r="D9" s="7">
        <f t="shared" si="0"/>
        <v>-2566209.2906113025</v>
      </c>
      <c r="E9" s="8">
        <f t="shared" si="1"/>
        <v>0</v>
      </c>
      <c r="F9" s="3" t="str">
        <f t="shared" ca="1" si="2"/>
        <v>Future</v>
      </c>
    </row>
    <row r="10" spans="1:11">
      <c r="A10" s="10" t="s">
        <v>48</v>
      </c>
      <c r="B10" s="5">
        <f>G29</f>
        <v>1636158.7114352575</v>
      </c>
      <c r="C10" s="9">
        <f>'Data &amp; Outcomes'!D31</f>
        <v>0</v>
      </c>
      <c r="D10" s="7">
        <f t="shared" si="0"/>
        <v>-1636158.7114352575</v>
      </c>
      <c r="E10" s="8">
        <f t="shared" si="1"/>
        <v>0</v>
      </c>
      <c r="F10" s="3" t="str">
        <f t="shared" ca="1" si="2"/>
        <v>Future</v>
      </c>
    </row>
    <row r="11" spans="1:11" hidden="1">
      <c r="B11" s="5"/>
      <c r="C11" s="5">
        <f>'Data &amp; Outcomes'!D32</f>
        <v>0</v>
      </c>
      <c r="D11" s="7"/>
      <c r="E11" s="8"/>
      <c r="I11" s="3">
        <v>2031</v>
      </c>
      <c r="J11" s="7">
        <v>1542716.1</v>
      </c>
      <c r="K11" s="7">
        <f t="shared" ref="K11" si="3">C11</f>
        <v>0</v>
      </c>
    </row>
    <row r="12" spans="1:11">
      <c r="A12" s="11" t="s">
        <v>38</v>
      </c>
      <c r="B12" s="12">
        <f>SUM(B5:B11)</f>
        <v>20134226.685051814</v>
      </c>
      <c r="C12" s="12">
        <f>SUM(C5:C11)</f>
        <v>315277.64</v>
      </c>
      <c r="D12" s="12">
        <f>C12-B12</f>
        <v>-19818949.045051813</v>
      </c>
      <c r="E12" s="13">
        <f>IFERROR(C12/B12,0)</f>
        <v>1.5658790622143464E-2</v>
      </c>
      <c r="F12" s="11" t="s">
        <v>40</v>
      </c>
    </row>
    <row r="16" spans="1:11" ht="14.25" customHeight="1">
      <c r="A16" s="86" t="s">
        <v>39</v>
      </c>
      <c r="B16" s="86"/>
      <c r="C16" s="86"/>
      <c r="D16" s="86"/>
      <c r="E16" s="86"/>
      <c r="F16" s="86"/>
      <c r="G16" s="86"/>
      <c r="H16" s="14"/>
    </row>
    <row r="17" spans="1:9" ht="14.25" customHeight="1">
      <c r="A17" s="86"/>
      <c r="B17" s="86"/>
      <c r="C17" s="86"/>
      <c r="D17" s="86"/>
      <c r="E17" s="86"/>
      <c r="F17" s="86"/>
      <c r="G17" s="86"/>
      <c r="H17" s="14"/>
    </row>
    <row r="18" spans="1:9">
      <c r="A18" s="15" t="s">
        <v>49</v>
      </c>
    </row>
    <row r="19" spans="1:9">
      <c r="A19" s="16" t="s">
        <v>0</v>
      </c>
      <c r="B19" s="16">
        <v>2025</v>
      </c>
      <c r="C19" s="16">
        <v>2026</v>
      </c>
      <c r="D19" s="16">
        <v>2027</v>
      </c>
      <c r="E19" s="16">
        <v>2028</v>
      </c>
      <c r="F19" s="16">
        <v>2029</v>
      </c>
      <c r="G19" s="16" t="s">
        <v>47</v>
      </c>
      <c r="H19" s="17"/>
    </row>
    <row r="20" spans="1:9">
      <c r="A20" s="3" t="str">
        <f>'[1]Data &amp; Assumptions'!A4</f>
        <v>Administration</v>
      </c>
      <c r="B20" s="5">
        <v>85659</v>
      </c>
      <c r="C20" s="5">
        <v>165041</v>
      </c>
      <c r="D20" s="5">
        <v>166616.47312499999</v>
      </c>
      <c r="E20" s="5">
        <v>168207.63785624999</v>
      </c>
      <c r="F20" s="5">
        <v>169814.71423481248</v>
      </c>
      <c r="G20" s="5">
        <v>233583.81516954748</v>
      </c>
      <c r="H20" s="7"/>
    </row>
    <row r="21" spans="1:9">
      <c r="A21" s="3" t="str">
        <f>'[1]Data &amp; Assumptions'!A5</f>
        <v>Planning</v>
      </c>
      <c r="B21" s="18">
        <v>0</v>
      </c>
      <c r="C21" s="5">
        <v>34019.269999999997</v>
      </c>
      <c r="D21" s="5">
        <v>34606.892387500004</v>
      </c>
      <c r="E21" s="5">
        <v>35209.051037937505</v>
      </c>
      <c r="F21" s="5">
        <v>35826.194415309059</v>
      </c>
      <c r="G21" s="5">
        <v>30788.670474417337</v>
      </c>
      <c r="H21" s="7"/>
      <c r="I21" s="7"/>
    </row>
    <row r="22" spans="1:9">
      <c r="A22" s="3" t="str">
        <f>'[1]Data &amp; Assumptions'!A6</f>
        <v>New Affordable Housing</v>
      </c>
      <c r="B22" s="18">
        <v>0</v>
      </c>
      <c r="C22" s="5">
        <v>858837.09375</v>
      </c>
      <c r="D22" s="5">
        <v>1696424.2808750002</v>
      </c>
      <c r="E22" s="5">
        <v>1989385.6736056251</v>
      </c>
      <c r="F22" s="5">
        <v>1059090.357529572</v>
      </c>
      <c r="G22" s="5">
        <v>692980.74037531647</v>
      </c>
      <c r="H22" s="7"/>
      <c r="I22" s="7"/>
    </row>
    <row r="23" spans="1:9">
      <c r="A23" s="3" t="str">
        <f>'[1]Data &amp; Assumptions'!A7</f>
        <v>Homeowner Rehabilitation</v>
      </c>
      <c r="B23" s="18">
        <v>0</v>
      </c>
      <c r="C23" s="5">
        <v>2499750</v>
      </c>
      <c r="D23" s="5">
        <v>1147612.5</v>
      </c>
      <c r="E23" s="5">
        <v>463635.44999999995</v>
      </c>
      <c r="F23" s="5">
        <v>234135.90224999998</v>
      </c>
      <c r="G23" s="5">
        <v>141886.35676349999</v>
      </c>
      <c r="H23" s="7"/>
      <c r="I23" s="7"/>
    </row>
    <row r="24" spans="1:9">
      <c r="A24" s="3" t="str">
        <f>'[1]Data &amp; Assumptions'!A8</f>
        <v>Homebuyer Assistance</v>
      </c>
      <c r="B24" s="18">
        <v>0</v>
      </c>
      <c r="C24" s="5">
        <v>155900</v>
      </c>
      <c r="D24" s="5">
        <v>360000</v>
      </c>
      <c r="E24" s="5">
        <v>225000</v>
      </c>
      <c r="F24" s="5">
        <v>150000</v>
      </c>
      <c r="G24" s="5">
        <v>90000</v>
      </c>
      <c r="H24" s="7"/>
      <c r="I24" s="7"/>
    </row>
    <row r="25" spans="1:9">
      <c r="A25" s="3" t="str">
        <f>'[1]Data &amp; Assumptions'!A9</f>
        <v>Infrastructure</v>
      </c>
      <c r="B25" s="18">
        <v>0</v>
      </c>
      <c r="C25" s="5">
        <v>505900</v>
      </c>
      <c r="D25" s="5">
        <v>1000000</v>
      </c>
      <c r="E25" s="5">
        <v>741415.37687499996</v>
      </c>
      <c r="F25" s="5">
        <v>120489.915065625</v>
      </c>
      <c r="G25" s="5">
        <v>40163.305021875</v>
      </c>
      <c r="H25" s="7"/>
      <c r="I25" s="7"/>
    </row>
    <row r="26" spans="1:9">
      <c r="A26" s="3" t="str">
        <f>'[1]Data &amp; Assumptions'!A10</f>
        <v>Mitigation</v>
      </c>
      <c r="B26" s="18">
        <v>0</v>
      </c>
      <c r="C26" s="5">
        <v>656417.44499999983</v>
      </c>
      <c r="D26" s="5">
        <v>908695.04913750011</v>
      </c>
      <c r="E26" s="5">
        <v>594526.48935543746</v>
      </c>
      <c r="F26" s="5">
        <v>406252.20711598406</v>
      </c>
      <c r="G26" s="5">
        <v>256755.82363060105</v>
      </c>
      <c r="H26" s="7"/>
      <c r="I26" s="7"/>
    </row>
    <row r="27" spans="1:9">
      <c r="A27" s="3" t="str">
        <f>'[1]Data &amp; Assumptions'!A11</f>
        <v>Economic Revitalization</v>
      </c>
      <c r="B27" s="18">
        <v>0</v>
      </c>
      <c r="C27" s="5">
        <v>16400</v>
      </c>
      <c r="D27" s="5">
        <v>407800</v>
      </c>
      <c r="E27" s="5">
        <v>607800</v>
      </c>
      <c r="F27" s="5">
        <v>307800</v>
      </c>
      <c r="G27" s="5">
        <v>150000</v>
      </c>
      <c r="H27" s="7"/>
      <c r="I27" s="7"/>
    </row>
    <row r="28" spans="1:9">
      <c r="A28" s="3" t="str">
        <f>'[1]Data &amp; Assumptions'!A12</f>
        <v>Public Services</v>
      </c>
      <c r="B28" s="18">
        <v>0</v>
      </c>
      <c r="C28" s="5">
        <v>16400</v>
      </c>
      <c r="D28" s="5">
        <v>232800</v>
      </c>
      <c r="E28" s="5">
        <v>157800</v>
      </c>
      <c r="F28" s="5">
        <v>82800</v>
      </c>
      <c r="G28" s="18">
        <v>0</v>
      </c>
      <c r="H28" s="7"/>
    </row>
    <row r="29" spans="1:9">
      <c r="A29" s="11" t="s">
        <v>38</v>
      </c>
      <c r="B29" s="12">
        <f t="shared" ref="B29:G29" si="4">SUM(B20:B28)</f>
        <v>85659</v>
      </c>
      <c r="C29" s="12">
        <f t="shared" si="4"/>
        <v>4908664.8087499999</v>
      </c>
      <c r="D29" s="12">
        <f t="shared" si="4"/>
        <v>5954555.1955250008</v>
      </c>
      <c r="E29" s="12">
        <f t="shared" si="4"/>
        <v>4982979.6787302503</v>
      </c>
      <c r="F29" s="12">
        <f t="shared" si="4"/>
        <v>2566209.2906113025</v>
      </c>
      <c r="G29" s="12">
        <f t="shared" si="4"/>
        <v>1636158.7114352575</v>
      </c>
      <c r="H29" s="19"/>
    </row>
    <row r="33" spans="1:7" ht="15" customHeight="1">
      <c r="A33" s="86" t="s">
        <v>37</v>
      </c>
      <c r="B33" s="86"/>
      <c r="C33" s="86"/>
      <c r="D33" s="86"/>
      <c r="E33" s="86"/>
      <c r="F33" s="86"/>
      <c r="G33" s="86"/>
    </row>
    <row r="34" spans="1:7" ht="15" customHeight="1">
      <c r="A34" s="86"/>
      <c r="B34" s="86"/>
      <c r="C34" s="86"/>
      <c r="D34" s="86"/>
      <c r="E34" s="86"/>
      <c r="F34" s="86"/>
      <c r="G34" s="86"/>
    </row>
    <row r="36" spans="1:7">
      <c r="A36" s="3" t="s">
        <v>36</v>
      </c>
      <c r="B36" s="20">
        <v>2025</v>
      </c>
    </row>
    <row r="38" spans="1:7">
      <c r="A38" s="16" t="s">
        <v>0</v>
      </c>
      <c r="B38" s="16" t="s">
        <v>35</v>
      </c>
      <c r="C38" s="16" t="s">
        <v>34</v>
      </c>
      <c r="D38" s="16" t="s">
        <v>33</v>
      </c>
    </row>
    <row r="39" spans="1:7">
      <c r="A39" s="3" t="str">
        <f>'[1]Data &amp; Assumptions'!A4</f>
        <v>Administration</v>
      </c>
      <c r="B39" s="21">
        <f>INDEX($B$20:$G$28,ROW()-38,MATCH($B$36,$B$19:$G$19,0))</f>
        <v>85659</v>
      </c>
      <c r="C39" s="21">
        <f>IFERROR(
INDEX(
'Data &amp; Outcomes'!$D$18:$I$26,
MATCH($A39,'Data &amp; Outcomes'!$B$18:$B$26,0),
MATCH($B$36,'Data &amp; Outcomes'!$D$17:$I$17,0)
),
0
)</f>
        <v>84433.9</v>
      </c>
      <c r="D39" s="21">
        <f t="shared" ref="D39" si="5">C39-B39</f>
        <v>-1225.1000000000058</v>
      </c>
    </row>
    <row r="40" spans="1:7">
      <c r="A40" s="3" t="str">
        <f>'[1]Data &amp; Assumptions'!A5</f>
        <v>Planning</v>
      </c>
      <c r="B40" s="21">
        <f t="shared" ref="B40:B47" si="6">INDEX($B$20:$H$28,ROW()-38,MATCH($B$36,$B$19:$H$19,0))</f>
        <v>0</v>
      </c>
      <c r="C40" s="21">
        <f>IFERROR(
INDEX(
'Data &amp; Outcomes'!$D$18:$I$26,
MATCH($A40,'Data &amp; Outcomes'!$B$18:$B$26,0),
MATCH($B$36,'Data &amp; Outcomes'!$D$17:$I$17,0)
),
0
)</f>
        <v>17850</v>
      </c>
      <c r="D40" s="21">
        <f t="shared" ref="D40:D47" si="7">C40-B40</f>
        <v>17850</v>
      </c>
    </row>
    <row r="41" spans="1:7">
      <c r="A41" s="3" t="str">
        <f>'[1]Data &amp; Assumptions'!A6</f>
        <v>New Affordable Housing</v>
      </c>
      <c r="B41" s="21">
        <f t="shared" si="6"/>
        <v>0</v>
      </c>
      <c r="C41" s="21">
        <f>IFERROR(
INDEX(
'Data &amp; Outcomes'!$D$18:$I$26,
MATCH($A41,'Data &amp; Outcomes'!$B$18:$B$26,0),
MATCH($B$36,'Data &amp; Outcomes'!$D$17:$I$17,0)
),
0
)</f>
        <v>0</v>
      </c>
      <c r="D41" s="21">
        <f t="shared" si="7"/>
        <v>0</v>
      </c>
    </row>
    <row r="42" spans="1:7">
      <c r="A42" s="3" t="str">
        <f>'[1]Data &amp; Assumptions'!A7</f>
        <v>Homeowner Rehabilitation</v>
      </c>
      <c r="B42" s="21">
        <f t="shared" si="6"/>
        <v>0</v>
      </c>
      <c r="C42" s="21">
        <f>IFERROR(
INDEX(
'Data &amp; Outcomes'!$D$18:$I$26,
MATCH($A42,'Data &amp; Outcomes'!$B$18:$B$26,0),
MATCH($B$36,'Data &amp; Outcomes'!$D$17:$I$17,0)
),
0
)</f>
        <v>0</v>
      </c>
      <c r="D42" s="21">
        <f t="shared" si="7"/>
        <v>0</v>
      </c>
    </row>
    <row r="43" spans="1:7">
      <c r="A43" s="3" t="str">
        <f>'[1]Data &amp; Assumptions'!A8</f>
        <v>Homebuyer Assistance</v>
      </c>
      <c r="B43" s="21">
        <f t="shared" si="6"/>
        <v>0</v>
      </c>
      <c r="C43" s="21">
        <f>IFERROR(
INDEX(
'Data &amp; Outcomes'!$D$18:$I$26,
MATCH($A43,'Data &amp; Outcomes'!$B$18:$B$26,0),
MATCH($B$36,'Data &amp; Outcomes'!$D$17:$I$17,0)
),
0
)</f>
        <v>0</v>
      </c>
      <c r="D43" s="21">
        <f t="shared" si="7"/>
        <v>0</v>
      </c>
    </row>
    <row r="44" spans="1:7">
      <c r="A44" s="3" t="str">
        <f>'[1]Data &amp; Assumptions'!A9</f>
        <v>Infrastructure</v>
      </c>
      <c r="B44" s="21">
        <f t="shared" si="6"/>
        <v>0</v>
      </c>
      <c r="C44" s="21">
        <f>IFERROR(
INDEX(
'Data &amp; Outcomes'!$D$18:$I$26,
MATCH($A44,'Data &amp; Outcomes'!$B$18:$B$26,0),
MATCH($B$36,'Data &amp; Outcomes'!$D$17:$I$17,0)
),
0
)</f>
        <v>0</v>
      </c>
      <c r="D44" s="21">
        <f t="shared" si="7"/>
        <v>0</v>
      </c>
    </row>
    <row r="45" spans="1:7">
      <c r="A45" s="3" t="str">
        <f>'[1]Data &amp; Assumptions'!A10</f>
        <v>Mitigation</v>
      </c>
      <c r="B45" s="21">
        <f t="shared" si="6"/>
        <v>0</v>
      </c>
      <c r="C45" s="21">
        <f>IFERROR(
INDEX(
'Data &amp; Outcomes'!$D$18:$I$26,
MATCH($A45,'Data &amp; Outcomes'!$B$18:$B$26,0),
MATCH($B$36,'Data &amp; Outcomes'!$D$17:$I$17,0)
),
0
)</f>
        <v>0</v>
      </c>
      <c r="D45" s="21">
        <f t="shared" si="7"/>
        <v>0</v>
      </c>
    </row>
    <row r="46" spans="1:7">
      <c r="A46" s="3" t="str">
        <f>'[1]Data &amp; Assumptions'!A11</f>
        <v>Economic Revitalization</v>
      </c>
      <c r="B46" s="21">
        <f t="shared" si="6"/>
        <v>0</v>
      </c>
      <c r="C46" s="21">
        <f>IFERROR(
INDEX(
'Data &amp; Outcomes'!$D$18:$I$26,
MATCH($A46,'Data &amp; Outcomes'!$B$18:$B$26,0),
MATCH($B$36,'Data &amp; Outcomes'!$D$17:$I$17,0)
),
0
)</f>
        <v>0</v>
      </c>
      <c r="D46" s="21">
        <f t="shared" si="7"/>
        <v>0</v>
      </c>
    </row>
    <row r="47" spans="1:7">
      <c r="A47" s="3" t="str">
        <f>'[1]Data &amp; Assumptions'!A12</f>
        <v>Public Services</v>
      </c>
      <c r="B47" s="21">
        <f t="shared" si="6"/>
        <v>0</v>
      </c>
      <c r="C47" s="21">
        <f>IFERROR(
INDEX(
'Data &amp; Outcomes'!$D$18:$I$26,
MATCH($A47,'Data &amp; Outcomes'!$B$18:$B$26,0),
MATCH($B$36,'Data &amp; Outcomes'!$D$17:$I$17,0)
),
0
)</f>
        <v>0</v>
      </c>
      <c r="D47" s="21">
        <f t="shared" si="7"/>
        <v>0</v>
      </c>
    </row>
    <row r="55" spans="9:11">
      <c r="I55" s="22" t="s">
        <v>32</v>
      </c>
      <c r="J55" s="22" t="s">
        <v>31</v>
      </c>
      <c r="K55" s="22" t="s">
        <v>30</v>
      </c>
    </row>
    <row r="56" spans="9:11">
      <c r="I56" s="22">
        <v>2025</v>
      </c>
      <c r="J56" s="23">
        <f>SUM($B$5:B5)</f>
        <v>85659</v>
      </c>
      <c r="K56" s="23">
        <f>SUM($C$5:C5)</f>
        <v>102283.9</v>
      </c>
    </row>
    <row r="57" spans="9:11">
      <c r="I57" s="22">
        <v>2026</v>
      </c>
      <c r="J57" s="23">
        <f>SUM($B$5:B6)</f>
        <v>4994323.8087499999</v>
      </c>
      <c r="K57" s="23">
        <f>SUM($C$5:C6)</f>
        <v>315277.64</v>
      </c>
    </row>
    <row r="58" spans="9:11">
      <c r="I58" s="22">
        <v>2027</v>
      </c>
      <c r="J58" s="23">
        <f>SUM($B$5:B7)</f>
        <v>10948879.004275002</v>
      </c>
      <c r="K58" s="23">
        <f>SUM($C$5:C7)</f>
        <v>315277.64</v>
      </c>
    </row>
    <row r="59" spans="9:11">
      <c r="I59" s="22">
        <v>2028</v>
      </c>
      <c r="J59" s="23">
        <f>SUM($B$5:B8)</f>
        <v>15931858.683005251</v>
      </c>
      <c r="K59" s="23">
        <f>SUM($C$5:C8)</f>
        <v>315277.64</v>
      </c>
    </row>
    <row r="60" spans="9:11">
      <c r="I60" s="22">
        <v>2029</v>
      </c>
      <c r="J60" s="23">
        <f>SUM($B$5:B9)</f>
        <v>18498067.973616555</v>
      </c>
      <c r="K60" s="23">
        <f>SUM($C$5:C9)</f>
        <v>315277.64</v>
      </c>
    </row>
    <row r="61" spans="9:11">
      <c r="I61" s="22">
        <v>2030</v>
      </c>
      <c r="J61" s="23">
        <f>SUM($B$5:B10)</f>
        <v>20134226.685051814</v>
      </c>
      <c r="K61" s="23">
        <f>SUM($C$5:C10)</f>
        <v>315277.64</v>
      </c>
    </row>
    <row r="62" spans="9:11">
      <c r="I62" s="22">
        <v>2031</v>
      </c>
      <c r="J62" s="23">
        <f>SUM($B$5:B11)</f>
        <v>20134226.685051814</v>
      </c>
      <c r="K62" s="23">
        <f>SUM($C$5:C11)</f>
        <v>315277.64</v>
      </c>
    </row>
  </sheetData>
  <mergeCells count="3">
    <mergeCell ref="A16:G17"/>
    <mergeCell ref="A1:F2"/>
    <mergeCell ref="A33:G34"/>
  </mergeCells>
  <conditionalFormatting sqref="E5:E11">
    <cfRule type="dataBar" priority="1">
      <dataBar>
        <cfvo type="min"/>
        <cfvo type="max"/>
        <color rgb="FFA02B93"/>
      </dataBar>
    </cfRule>
    <cfRule type="dataBar" priority="6">
      <dataBar>
        <cfvo type="min"/>
        <cfvo type="max"/>
        <color rgb="FFA02B93"/>
      </dataBar>
      <extLst>
        <ext xmlns:x14="http://schemas.microsoft.com/office/spreadsheetml/2009/9/main" uri="{B025F937-C7B1-47D3-B67F-A62EFF666E3E}">
          <x14:id>{4EAB6DA9-8FD0-4577-8728-4577FF84CC00}</x14:id>
        </ext>
      </extLst>
    </cfRule>
  </conditionalFormatting>
  <conditionalFormatting sqref="F5:F11">
    <cfRule type="expression" dxfId="3" priority="2">
      <formula>F5="On Track"</formula>
    </cfRule>
    <cfRule type="expression" dxfId="2" priority="3">
      <formula>F5="Watch"</formula>
    </cfRule>
    <cfRule type="expression" dxfId="1" priority="4">
      <formula>F5="Below Pace"</formula>
    </cfRule>
    <cfRule type="expression" dxfId="0" priority="5">
      <formula>F5="Future"</formula>
    </cfRule>
  </conditionalFormatting>
  <dataValidations count="1">
    <dataValidation type="list" sqref="B36" xr:uid="{00000000-0002-0000-0600-000000000000}">
      <formula1>"2025,2026,2027,2028,2029,2030,2031"</formula1>
    </dataValidation>
  </dataValidations>
  <pageMargins left="0.7" right="0.7" top="0.75" bottom="0.75" header="0.3" footer="0.3"/>
  <pageSetup scale="56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EAB6DA9-8FD0-4577-8728-4577FF84CC00}">
            <x14:dataBar>
              <x14:cfvo type="min"/>
              <x14:cfvo type="max"/>
              <x14:negativeFillColor auto="1"/>
              <x14:axisColor auto="1"/>
            </x14:dataBar>
          </x14:cfRule>
          <xm:sqref>E5:E11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workbookViewId="0">
      <selection activeCell="H31" sqref="H31"/>
    </sheetView>
  </sheetViews>
  <sheetFormatPr defaultRowHeight="15"/>
  <cols>
    <col min="1" max="1" width="32" style="1" customWidth="1"/>
    <col min="2" max="3" width="17" style="1" customWidth="1"/>
    <col min="4" max="6" width="21.125" style="1" customWidth="1"/>
    <col min="7" max="9" width="18" style="1" customWidth="1"/>
    <col min="10" max="10" width="19.375" style="1" customWidth="1"/>
    <col min="11" max="11" width="17" style="1" customWidth="1"/>
    <col min="12" max="12" width="14.875" style="1" customWidth="1"/>
    <col min="13" max="13" width="20" style="1" customWidth="1"/>
    <col min="14" max="14" width="22" style="1" customWidth="1"/>
    <col min="15" max="15" width="38" style="1" customWidth="1"/>
    <col min="16" max="16384" width="9" style="1"/>
  </cols>
  <sheetData>
    <row r="1" spans="1:13" ht="21">
      <c r="A1" s="94" t="s">
        <v>68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15.75" thickBot="1"/>
    <row r="3" spans="1:13">
      <c r="A3" s="24"/>
      <c r="B3" s="24"/>
      <c r="C3" s="24"/>
      <c r="D3" s="24"/>
      <c r="E3" s="24"/>
      <c r="F3" s="25"/>
      <c r="G3" s="90" t="s">
        <v>65</v>
      </c>
      <c r="H3" s="91"/>
      <c r="I3" s="26"/>
      <c r="J3" s="26"/>
      <c r="K3" s="26"/>
    </row>
    <row r="4" spans="1:13" ht="30.75" thickBot="1">
      <c r="A4" s="24" t="s">
        <v>0</v>
      </c>
      <c r="B4" s="24" t="s">
        <v>1</v>
      </c>
      <c r="C4" s="24" t="s">
        <v>2</v>
      </c>
      <c r="D4" s="24" t="s">
        <v>64</v>
      </c>
      <c r="E4" s="24" t="s">
        <v>21</v>
      </c>
      <c r="F4" s="25" t="s">
        <v>69</v>
      </c>
      <c r="G4" s="27" t="s">
        <v>66</v>
      </c>
      <c r="H4" s="28" t="s">
        <v>5</v>
      </c>
      <c r="I4" s="26" t="s">
        <v>67</v>
      </c>
      <c r="J4" s="24" t="s">
        <v>6</v>
      </c>
      <c r="K4" s="24" t="s">
        <v>7</v>
      </c>
    </row>
    <row r="5" spans="1:13">
      <c r="A5" s="1" t="s">
        <v>11</v>
      </c>
      <c r="B5" s="29">
        <v>1044750</v>
      </c>
      <c r="C5" s="29">
        <f>'Actuals vs Projections'!C5</f>
        <v>102283.9</v>
      </c>
      <c r="D5" s="30"/>
      <c r="E5" s="30"/>
      <c r="F5" s="30"/>
      <c r="G5" s="30"/>
      <c r="H5" s="30"/>
      <c r="I5" s="30"/>
      <c r="J5" s="29">
        <f t="shared" ref="J5:J13" si="0">B5-C5</f>
        <v>942466.1</v>
      </c>
      <c r="K5" s="31">
        <f t="shared" ref="K5:K13" si="1">IFERROR(C5/B5,0)</f>
        <v>9.7902751854510639E-2</v>
      </c>
    </row>
    <row r="6" spans="1:13">
      <c r="A6" s="1" t="s">
        <v>12</v>
      </c>
      <c r="B6" s="29">
        <v>200000</v>
      </c>
      <c r="C6" s="29">
        <v>18190.91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29">
        <f t="shared" si="0"/>
        <v>181809.09</v>
      </c>
      <c r="K6" s="31">
        <f t="shared" si="1"/>
        <v>9.0954549999999995E-2</v>
      </c>
    </row>
    <row r="7" spans="1:13">
      <c r="A7" s="1" t="s">
        <v>13</v>
      </c>
      <c r="B7" s="29">
        <v>6500000</v>
      </c>
      <c r="C7" s="29">
        <v>31465.5</v>
      </c>
      <c r="D7" s="32">
        <v>2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29">
        <f t="shared" si="0"/>
        <v>6468534.5</v>
      </c>
      <c r="K7" s="31">
        <f t="shared" si="1"/>
        <v>4.8408461538461539E-3</v>
      </c>
    </row>
    <row r="8" spans="1:13">
      <c r="A8" s="1" t="s">
        <v>14</v>
      </c>
      <c r="B8" s="29">
        <v>4503250</v>
      </c>
      <c r="C8" s="29">
        <v>20965.5</v>
      </c>
      <c r="D8" s="32">
        <v>61</v>
      </c>
      <c r="E8" s="32">
        <v>33</v>
      </c>
      <c r="F8" s="32">
        <v>19</v>
      </c>
      <c r="G8" s="32">
        <v>0</v>
      </c>
      <c r="H8" s="32">
        <v>0</v>
      </c>
      <c r="I8" s="32">
        <v>9</v>
      </c>
      <c r="J8" s="29">
        <f t="shared" si="0"/>
        <v>4482284.5</v>
      </c>
      <c r="K8" s="31">
        <f t="shared" si="1"/>
        <v>4.6556375950702273E-3</v>
      </c>
    </row>
    <row r="9" spans="1:13">
      <c r="A9" s="1" t="s">
        <v>15</v>
      </c>
      <c r="B9" s="29">
        <v>1000000</v>
      </c>
      <c r="C9" s="29">
        <v>5900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  <c r="I9" s="32">
        <v>0</v>
      </c>
      <c r="J9" s="29">
        <f t="shared" si="0"/>
        <v>994100</v>
      </c>
      <c r="K9" s="31">
        <f t="shared" si="1"/>
        <v>5.8999999999999999E-3</v>
      </c>
    </row>
    <row r="10" spans="1:13">
      <c r="A10" s="1" t="s">
        <v>16</v>
      </c>
      <c r="B10" s="29">
        <v>2500000</v>
      </c>
      <c r="C10" s="29">
        <v>16400</v>
      </c>
      <c r="D10" s="32">
        <v>2</v>
      </c>
      <c r="E10" s="32">
        <v>0</v>
      </c>
      <c r="F10" s="32">
        <v>0</v>
      </c>
      <c r="G10" s="32">
        <v>1</v>
      </c>
      <c r="H10" s="32">
        <v>0</v>
      </c>
      <c r="I10" s="32">
        <v>1</v>
      </c>
      <c r="J10" s="29">
        <f t="shared" si="0"/>
        <v>2483600</v>
      </c>
      <c r="K10" s="31">
        <f t="shared" si="1"/>
        <v>6.5599999999999999E-3</v>
      </c>
    </row>
    <row r="11" spans="1:13">
      <c r="A11" s="1" t="s">
        <v>17</v>
      </c>
      <c r="B11" s="29">
        <v>3147000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f t="shared" si="0"/>
        <v>3147000</v>
      </c>
      <c r="K11" s="31">
        <f t="shared" si="1"/>
        <v>0</v>
      </c>
    </row>
    <row r="12" spans="1:13">
      <c r="A12" s="1" t="s">
        <v>19</v>
      </c>
      <c r="B12" s="29">
        <v>1500000</v>
      </c>
      <c r="C12" s="29">
        <v>16400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29">
        <f t="shared" si="0"/>
        <v>1483600</v>
      </c>
      <c r="K12" s="31">
        <f t="shared" si="1"/>
        <v>1.0933333333333333E-2</v>
      </c>
    </row>
    <row r="13" spans="1:13">
      <c r="A13" s="1" t="s">
        <v>20</v>
      </c>
      <c r="B13" s="29">
        <v>500000</v>
      </c>
      <c r="C13" s="29">
        <v>16400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29">
        <f t="shared" si="0"/>
        <v>483600</v>
      </c>
      <c r="K13" s="31">
        <f t="shared" si="1"/>
        <v>3.2800000000000003E-2</v>
      </c>
    </row>
    <row r="16" spans="1:13" ht="30">
      <c r="A16" s="33"/>
      <c r="B16" s="34"/>
      <c r="C16" s="34"/>
      <c r="D16" s="92" t="s">
        <v>63</v>
      </c>
      <c r="E16" s="92"/>
      <c r="F16" s="92"/>
      <c r="G16" s="92"/>
      <c r="H16" s="92"/>
      <c r="I16" s="93"/>
      <c r="K16" s="24" t="s">
        <v>8</v>
      </c>
      <c r="L16" s="24" t="s">
        <v>9</v>
      </c>
      <c r="M16" s="24" t="s">
        <v>10</v>
      </c>
    </row>
    <row r="17" spans="1:13">
      <c r="A17" s="24" t="s">
        <v>50</v>
      </c>
      <c r="B17" s="24" t="s">
        <v>51</v>
      </c>
      <c r="C17" s="24" t="s">
        <v>1</v>
      </c>
      <c r="D17" s="24">
        <v>2025</v>
      </c>
      <c r="E17" s="24">
        <v>2026</v>
      </c>
      <c r="F17" s="24">
        <v>2027</v>
      </c>
      <c r="G17" s="24">
        <v>2028</v>
      </c>
      <c r="H17" s="24">
        <v>2029</v>
      </c>
      <c r="I17" s="24">
        <v>2030</v>
      </c>
      <c r="K17" s="35">
        <v>46022</v>
      </c>
      <c r="L17" s="36">
        <v>102283.9</v>
      </c>
      <c r="M17" s="36">
        <f>SUM($L$17:L17)</f>
        <v>102283.9</v>
      </c>
    </row>
    <row r="18" spans="1:13">
      <c r="A18" s="37" t="s">
        <v>52</v>
      </c>
      <c r="B18" s="38" t="str">
        <f>'Actuals vs Projections'!A39</f>
        <v>Administration</v>
      </c>
      <c r="C18" s="39">
        <v>1044750</v>
      </c>
      <c r="D18" s="40">
        <v>84433.9</v>
      </c>
      <c r="E18" s="40">
        <v>105121.83000000002</v>
      </c>
      <c r="F18" s="40">
        <v>0</v>
      </c>
      <c r="G18" s="40">
        <v>0</v>
      </c>
      <c r="H18" s="40">
        <v>0</v>
      </c>
      <c r="I18" s="40">
        <v>0</v>
      </c>
      <c r="J18" s="41">
        <f>SUM(D18:I18)</f>
        <v>189555.73</v>
      </c>
      <c r="K18" s="42">
        <v>46112</v>
      </c>
      <c r="L18" s="36">
        <v>94317.18</v>
      </c>
      <c r="M18" s="36">
        <f>SUM($L$17:L18)</f>
        <v>196601.08</v>
      </c>
    </row>
    <row r="19" spans="1:13">
      <c r="A19" s="37" t="s">
        <v>53</v>
      </c>
      <c r="B19" s="38" t="str">
        <f>'Actuals vs Projections'!A40</f>
        <v>Planning</v>
      </c>
      <c r="C19" s="39">
        <v>200000</v>
      </c>
      <c r="D19" s="40">
        <v>17850</v>
      </c>
      <c r="E19" s="40">
        <v>340.91</v>
      </c>
      <c r="F19" s="40">
        <v>0</v>
      </c>
      <c r="G19" s="40">
        <v>0</v>
      </c>
      <c r="H19" s="40">
        <v>0</v>
      </c>
      <c r="I19" s="40">
        <v>0</v>
      </c>
      <c r="J19" s="41">
        <f t="shared" ref="J19:J26" si="2">SUM(D19:I19)</f>
        <v>18190.91</v>
      </c>
      <c r="K19" s="42">
        <v>46203</v>
      </c>
      <c r="L19" s="36">
        <v>118676.56</v>
      </c>
      <c r="M19" s="36">
        <f>SUM($L$17:L19)</f>
        <v>315277.64</v>
      </c>
    </row>
    <row r="20" spans="1:13" ht="30">
      <c r="A20" s="37" t="s">
        <v>54</v>
      </c>
      <c r="B20" s="38" t="str">
        <f>'Actuals vs Projections'!A41</f>
        <v>New Affordable Housing</v>
      </c>
      <c r="C20" s="39">
        <v>6500000</v>
      </c>
      <c r="D20" s="40">
        <v>0</v>
      </c>
      <c r="E20" s="40">
        <v>31465.5</v>
      </c>
      <c r="F20" s="40">
        <v>0</v>
      </c>
      <c r="G20" s="40">
        <v>0</v>
      </c>
      <c r="H20" s="40">
        <v>0</v>
      </c>
      <c r="I20" s="40">
        <v>0</v>
      </c>
      <c r="J20" s="41">
        <f t="shared" si="2"/>
        <v>31465.5</v>
      </c>
      <c r="K20" s="42">
        <v>46295</v>
      </c>
      <c r="L20" s="43">
        <v>0</v>
      </c>
      <c r="M20" s="36">
        <f>SUM($L$17:L39)</f>
        <v>315277.64</v>
      </c>
    </row>
    <row r="21" spans="1:13" ht="30">
      <c r="A21" s="37" t="s">
        <v>55</v>
      </c>
      <c r="B21" s="38" t="str">
        <f>'Actuals vs Projections'!A42</f>
        <v>Homeowner Rehabilitation</v>
      </c>
      <c r="C21" s="39">
        <v>4503250</v>
      </c>
      <c r="D21" s="40">
        <v>0</v>
      </c>
      <c r="E21" s="40">
        <v>20965.5</v>
      </c>
      <c r="F21" s="40">
        <v>0</v>
      </c>
      <c r="G21" s="40">
        <v>0</v>
      </c>
      <c r="H21" s="40">
        <v>0</v>
      </c>
      <c r="I21" s="40">
        <v>0</v>
      </c>
      <c r="J21" s="41">
        <f t="shared" si="2"/>
        <v>20965.5</v>
      </c>
      <c r="K21" s="42">
        <v>46387</v>
      </c>
      <c r="L21" s="43">
        <v>0</v>
      </c>
      <c r="M21" s="36">
        <f>SUM($N$5:N28)</f>
        <v>0</v>
      </c>
    </row>
    <row r="22" spans="1:13" ht="30">
      <c r="A22" s="37" t="s">
        <v>56</v>
      </c>
      <c r="B22" s="38" t="str">
        <f>'Actuals vs Projections'!A43</f>
        <v>Homebuyer Assistance</v>
      </c>
      <c r="C22" s="39">
        <v>1000000</v>
      </c>
      <c r="D22" s="40">
        <v>0</v>
      </c>
      <c r="E22" s="40">
        <v>5900</v>
      </c>
      <c r="F22" s="40">
        <v>0</v>
      </c>
      <c r="G22" s="40">
        <v>0</v>
      </c>
      <c r="H22" s="40">
        <v>0</v>
      </c>
      <c r="I22" s="40">
        <v>0</v>
      </c>
      <c r="J22" s="41">
        <f t="shared" si="2"/>
        <v>5900</v>
      </c>
      <c r="K22" s="42">
        <v>46477</v>
      </c>
      <c r="L22" s="43">
        <v>0</v>
      </c>
      <c r="M22" s="36">
        <f>SUM($N$5:N28)</f>
        <v>0</v>
      </c>
    </row>
    <row r="23" spans="1:13">
      <c r="A23" s="37" t="s">
        <v>57</v>
      </c>
      <c r="B23" s="38" t="str">
        <f>'Actuals vs Projections'!A44</f>
        <v>Infrastructure</v>
      </c>
      <c r="C23" s="39">
        <v>2500000</v>
      </c>
      <c r="D23" s="40">
        <v>0</v>
      </c>
      <c r="E23" s="40">
        <v>16400</v>
      </c>
      <c r="F23" s="40">
        <v>0</v>
      </c>
      <c r="G23" s="40">
        <v>0</v>
      </c>
      <c r="H23" s="40">
        <v>0</v>
      </c>
      <c r="I23" s="40">
        <v>0</v>
      </c>
      <c r="J23" s="41">
        <f t="shared" si="2"/>
        <v>16400</v>
      </c>
      <c r="K23" s="42">
        <v>46568</v>
      </c>
      <c r="L23" s="43">
        <v>0</v>
      </c>
      <c r="M23" s="36">
        <f>SUM($N$5:N28)</f>
        <v>0</v>
      </c>
    </row>
    <row r="24" spans="1:13">
      <c r="A24" s="37" t="s">
        <v>58</v>
      </c>
      <c r="B24" s="38" t="str">
        <f>'Actuals vs Projections'!A45</f>
        <v>Mitigation</v>
      </c>
      <c r="C24" s="39">
        <v>3147000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1">
        <f t="shared" si="2"/>
        <v>0</v>
      </c>
      <c r="K24" s="42">
        <v>46660</v>
      </c>
      <c r="L24" s="43">
        <v>0</v>
      </c>
      <c r="M24" s="36">
        <f>SUM($N$5:N28)</f>
        <v>0</v>
      </c>
    </row>
    <row r="25" spans="1:13" ht="30">
      <c r="A25" s="37" t="s">
        <v>59</v>
      </c>
      <c r="B25" s="38" t="str">
        <f>'Actuals vs Projections'!A46</f>
        <v>Economic Revitalization</v>
      </c>
      <c r="C25" s="39">
        <v>1500000</v>
      </c>
      <c r="D25" s="40">
        <v>0</v>
      </c>
      <c r="E25" s="40">
        <v>16400</v>
      </c>
      <c r="F25" s="40">
        <v>0</v>
      </c>
      <c r="G25" s="40">
        <v>0</v>
      </c>
      <c r="H25" s="40">
        <v>0</v>
      </c>
      <c r="I25" s="40">
        <v>0</v>
      </c>
      <c r="J25" s="41">
        <f t="shared" si="2"/>
        <v>16400</v>
      </c>
      <c r="K25" s="42">
        <v>46752</v>
      </c>
      <c r="L25" s="43">
        <v>0</v>
      </c>
      <c r="M25" s="36">
        <f>SUM($N$5:N28)</f>
        <v>0</v>
      </c>
    </row>
    <row r="26" spans="1:13">
      <c r="A26" s="37" t="s">
        <v>60</v>
      </c>
      <c r="B26" s="38" t="str">
        <f>'Actuals vs Projections'!A47</f>
        <v>Public Services</v>
      </c>
      <c r="C26" s="39">
        <v>500000</v>
      </c>
      <c r="D26" s="40">
        <v>0</v>
      </c>
      <c r="E26" s="40">
        <v>16400</v>
      </c>
      <c r="F26" s="40">
        <v>0</v>
      </c>
      <c r="G26" s="40">
        <v>0</v>
      </c>
      <c r="H26" s="40">
        <v>0</v>
      </c>
      <c r="I26" s="40">
        <v>0</v>
      </c>
      <c r="J26" s="41">
        <f t="shared" si="2"/>
        <v>16400</v>
      </c>
      <c r="K26" s="42">
        <v>46843</v>
      </c>
      <c r="L26" s="43">
        <v>0</v>
      </c>
      <c r="M26" s="36">
        <f>SUM($N$5:N28)</f>
        <v>0</v>
      </c>
    </row>
    <row r="27" spans="1:13">
      <c r="A27" s="44" t="s">
        <v>61</v>
      </c>
      <c r="B27" s="45" t="s">
        <v>62</v>
      </c>
      <c r="C27" s="45"/>
      <c r="D27" s="46">
        <f>SUM(D18:D26)</f>
        <v>102283.9</v>
      </c>
      <c r="E27" s="46">
        <v>212993.74000000002</v>
      </c>
      <c r="F27" s="46">
        <f>SUM(F18:F26)</f>
        <v>0</v>
      </c>
      <c r="G27" s="46">
        <f t="shared" ref="G27" si="3">SUM(G18:G26)</f>
        <v>0</v>
      </c>
      <c r="H27" s="46">
        <f t="shared" ref="H27" si="4">SUM(H18:H26)</f>
        <v>0</v>
      </c>
      <c r="I27" s="46">
        <f t="shared" ref="I27" si="5">SUM(I18:I26)</f>
        <v>0</v>
      </c>
      <c r="K27" s="42">
        <v>46934</v>
      </c>
      <c r="L27" s="43">
        <v>0</v>
      </c>
      <c r="M27" s="36">
        <f>SUM($N$5:N28)</f>
        <v>0</v>
      </c>
    </row>
    <row r="28" spans="1:13">
      <c r="K28" s="42">
        <v>47026</v>
      </c>
      <c r="L28" s="43">
        <v>0</v>
      </c>
      <c r="M28" s="36">
        <f>SUM($N$5:N28)</f>
        <v>0</v>
      </c>
    </row>
    <row r="29" spans="1:13">
      <c r="A29" s="95" t="s">
        <v>12</v>
      </c>
      <c r="B29" s="92"/>
      <c r="C29" s="93"/>
      <c r="E29" s="95" t="s">
        <v>92</v>
      </c>
      <c r="F29" s="92"/>
      <c r="G29" s="93"/>
      <c r="K29" s="42">
        <v>47118</v>
      </c>
      <c r="L29" s="43">
        <v>0</v>
      </c>
      <c r="M29" s="36">
        <f>SUM($N$5:N28)</f>
        <v>0</v>
      </c>
    </row>
    <row r="30" spans="1:13">
      <c r="A30" s="24" t="s">
        <v>70</v>
      </c>
      <c r="B30" s="24" t="s">
        <v>42</v>
      </c>
      <c r="C30" s="24" t="s">
        <v>41</v>
      </c>
      <c r="E30" s="24" t="s">
        <v>70</v>
      </c>
      <c r="F30" s="24" t="s">
        <v>42</v>
      </c>
      <c r="G30" s="24" t="s">
        <v>41</v>
      </c>
      <c r="K30" s="42">
        <v>47208</v>
      </c>
      <c r="L30" s="43">
        <v>0</v>
      </c>
      <c r="M30" s="36">
        <f>SUM($N$5:N28)</f>
        <v>0</v>
      </c>
    </row>
    <row r="31" spans="1:13" ht="30">
      <c r="A31" s="47" t="s">
        <v>71</v>
      </c>
      <c r="B31" s="48" t="s">
        <v>72</v>
      </c>
      <c r="C31" s="49">
        <v>0</v>
      </c>
      <c r="D31" s="50"/>
      <c r="E31" s="51" t="s">
        <v>83</v>
      </c>
      <c r="F31" s="52">
        <v>2</v>
      </c>
      <c r="G31" s="49">
        <v>0</v>
      </c>
      <c r="K31" s="42">
        <v>47299</v>
      </c>
      <c r="L31" s="43">
        <v>0</v>
      </c>
      <c r="M31" s="36">
        <f>SUM($N$5:N28)</f>
        <v>0</v>
      </c>
    </row>
    <row r="32" spans="1:13" ht="30">
      <c r="A32" s="47" t="s">
        <v>73</v>
      </c>
      <c r="B32" s="48">
        <v>10</v>
      </c>
      <c r="C32" s="49">
        <v>0</v>
      </c>
      <c r="D32" s="50"/>
      <c r="E32" s="51" t="s">
        <v>89</v>
      </c>
      <c r="F32" s="52">
        <v>5365</v>
      </c>
      <c r="G32" s="49">
        <v>0</v>
      </c>
      <c r="K32" s="42">
        <v>47391</v>
      </c>
      <c r="L32" s="43">
        <v>0</v>
      </c>
      <c r="M32" s="36">
        <f>SUM($N$5:N28)</f>
        <v>0</v>
      </c>
    </row>
    <row r="33" spans="1:13" ht="30">
      <c r="A33" s="47" t="s">
        <v>74</v>
      </c>
      <c r="B33" s="48" t="s">
        <v>72</v>
      </c>
      <c r="C33" s="49">
        <v>0</v>
      </c>
      <c r="D33" s="50"/>
      <c r="E33" s="50"/>
      <c r="F33" s="50"/>
      <c r="K33" s="42">
        <v>47483</v>
      </c>
      <c r="L33" s="43">
        <v>0</v>
      </c>
      <c r="M33" s="36">
        <f>SUM($N$5:N40)</f>
        <v>0</v>
      </c>
    </row>
    <row r="34" spans="1:13">
      <c r="A34" s="47" t="s">
        <v>75</v>
      </c>
      <c r="B34" s="53">
        <v>1</v>
      </c>
      <c r="C34" s="49">
        <v>0</v>
      </c>
      <c r="D34" s="50"/>
      <c r="E34" s="50"/>
      <c r="F34" s="50"/>
      <c r="G34" s="50"/>
      <c r="K34" s="42">
        <v>47573</v>
      </c>
      <c r="L34" s="43">
        <v>0</v>
      </c>
      <c r="M34" s="36">
        <f>SUM($N$5:N41)</f>
        <v>0</v>
      </c>
    </row>
    <row r="35" spans="1:13">
      <c r="A35" s="50"/>
      <c r="B35" s="54"/>
      <c r="C35" s="54"/>
      <c r="D35" s="50"/>
      <c r="E35" s="50"/>
      <c r="F35" s="50"/>
      <c r="G35" s="50"/>
      <c r="K35" s="42">
        <v>47664</v>
      </c>
      <c r="L35" s="43">
        <v>0</v>
      </c>
      <c r="M35" s="36">
        <f>SUM($N$5:N42)</f>
        <v>0</v>
      </c>
    </row>
    <row r="36" spans="1:13">
      <c r="A36" s="88" t="str">
        <f>B20</f>
        <v>New Affordable Housing</v>
      </c>
      <c r="B36" s="89"/>
      <c r="C36" s="89"/>
      <c r="D36" s="50"/>
      <c r="E36" s="88" t="str">
        <f>B21</f>
        <v>Homeowner Rehabilitation</v>
      </c>
      <c r="F36" s="89"/>
      <c r="G36" s="89"/>
      <c r="K36" s="42">
        <v>47756</v>
      </c>
      <c r="L36" s="43">
        <v>0</v>
      </c>
      <c r="M36" s="36">
        <f>SUM($N$5:N43)</f>
        <v>0</v>
      </c>
    </row>
    <row r="37" spans="1:13">
      <c r="A37" s="55" t="s">
        <v>70</v>
      </c>
      <c r="B37" s="55" t="s">
        <v>42</v>
      </c>
      <c r="C37" s="55" t="s">
        <v>41</v>
      </c>
      <c r="D37" s="50"/>
      <c r="E37" s="55" t="s">
        <v>70</v>
      </c>
      <c r="F37" s="55" t="s">
        <v>42</v>
      </c>
      <c r="G37" s="55" t="s">
        <v>41</v>
      </c>
      <c r="K37" s="42">
        <v>47848</v>
      </c>
      <c r="L37" s="43">
        <v>0</v>
      </c>
      <c r="M37" s="36">
        <f>SUM($N$5:N44)</f>
        <v>0</v>
      </c>
    </row>
    <row r="38" spans="1:13" ht="30">
      <c r="A38" s="56" t="s">
        <v>76</v>
      </c>
      <c r="B38" s="57">
        <v>1</v>
      </c>
      <c r="C38" s="49">
        <v>0</v>
      </c>
      <c r="D38" s="50"/>
      <c r="E38" s="56" t="s">
        <v>77</v>
      </c>
      <c r="F38" s="57">
        <v>5</v>
      </c>
      <c r="G38" s="49">
        <v>0</v>
      </c>
      <c r="K38" s="42">
        <v>47938</v>
      </c>
      <c r="L38" s="43">
        <v>0</v>
      </c>
      <c r="M38" s="36">
        <f>SUM($N$5:N45)</f>
        <v>0</v>
      </c>
    </row>
    <row r="39" spans="1:13">
      <c r="A39" s="56" t="s">
        <v>77</v>
      </c>
      <c r="B39" s="57">
        <v>1</v>
      </c>
      <c r="C39" s="49">
        <v>0</v>
      </c>
      <c r="D39" s="50"/>
      <c r="E39" s="56" t="s">
        <v>81</v>
      </c>
      <c r="F39" s="57">
        <v>18</v>
      </c>
      <c r="G39" s="49">
        <v>0</v>
      </c>
      <c r="K39" s="42">
        <v>48029</v>
      </c>
      <c r="L39" s="43">
        <v>0</v>
      </c>
      <c r="M39" s="36">
        <f>SUM($N$5:N46)</f>
        <v>0</v>
      </c>
    </row>
    <row r="40" spans="1:13" ht="30">
      <c r="A40" s="56" t="s">
        <v>78</v>
      </c>
      <c r="B40" s="57">
        <v>10969</v>
      </c>
      <c r="C40" s="49">
        <v>0</v>
      </c>
      <c r="D40" s="50"/>
      <c r="E40" s="56" t="s">
        <v>79</v>
      </c>
      <c r="F40" s="57">
        <v>2714</v>
      </c>
      <c r="G40" s="49">
        <v>0</v>
      </c>
    </row>
    <row r="41" spans="1:13" ht="30">
      <c r="A41" s="56" t="s">
        <v>79</v>
      </c>
      <c r="B41" s="57">
        <v>2742</v>
      </c>
      <c r="C41" s="49">
        <v>0</v>
      </c>
      <c r="D41" s="50"/>
      <c r="E41" s="56" t="s">
        <v>80</v>
      </c>
      <c r="F41" s="57">
        <v>543</v>
      </c>
      <c r="G41" s="49">
        <v>0</v>
      </c>
    </row>
    <row r="42" spans="1:13">
      <c r="A42" s="56" t="s">
        <v>80</v>
      </c>
      <c r="B42" s="57">
        <v>548</v>
      </c>
      <c r="C42" s="49">
        <v>0</v>
      </c>
      <c r="D42" s="50"/>
      <c r="E42" s="56" t="s">
        <v>78</v>
      </c>
      <c r="F42" s="57">
        <v>10856</v>
      </c>
      <c r="G42" s="49">
        <v>0</v>
      </c>
    </row>
    <row r="43" spans="1:13">
      <c r="A43" s="56" t="s">
        <v>82</v>
      </c>
      <c r="B43" s="57">
        <v>12</v>
      </c>
      <c r="C43" s="49">
        <v>0</v>
      </c>
      <c r="D43" s="50"/>
      <c r="E43" s="56" t="s">
        <v>82</v>
      </c>
      <c r="F43" s="57">
        <v>15</v>
      </c>
      <c r="G43" s="49">
        <v>0</v>
      </c>
    </row>
    <row r="44" spans="1:13" ht="30">
      <c r="A44" s="56" t="s">
        <v>90</v>
      </c>
      <c r="B44" s="57">
        <v>12</v>
      </c>
      <c r="C44" s="49">
        <v>0</v>
      </c>
      <c r="D44" s="50"/>
      <c r="E44" s="56" t="s">
        <v>91</v>
      </c>
      <c r="F44" s="57">
        <v>15</v>
      </c>
      <c r="G44" s="49">
        <v>0</v>
      </c>
    </row>
    <row r="45" spans="1:13">
      <c r="A45" s="50"/>
      <c r="B45" s="50"/>
      <c r="C45" s="50"/>
      <c r="D45" s="50"/>
      <c r="E45" s="50"/>
      <c r="F45" s="50"/>
      <c r="G45" s="50"/>
    </row>
    <row r="46" spans="1:13">
      <c r="A46" s="88" t="str">
        <f>B22</f>
        <v>Homebuyer Assistance</v>
      </c>
      <c r="B46" s="89"/>
      <c r="C46" s="89"/>
      <c r="D46" s="50"/>
      <c r="E46" s="88" t="str">
        <f>B25</f>
        <v>Economic Revitalization</v>
      </c>
      <c r="F46" s="89"/>
      <c r="G46" s="89"/>
    </row>
    <row r="47" spans="1:13">
      <c r="A47" s="55" t="s">
        <v>70</v>
      </c>
      <c r="B47" s="55" t="s">
        <v>42</v>
      </c>
      <c r="C47" s="55" t="s">
        <v>41</v>
      </c>
      <c r="D47" s="50"/>
      <c r="E47" s="55" t="s">
        <v>70</v>
      </c>
      <c r="F47" s="55" t="s">
        <v>42</v>
      </c>
      <c r="G47" s="55" t="s">
        <v>41</v>
      </c>
    </row>
    <row r="48" spans="1:13">
      <c r="A48" s="56" t="s">
        <v>82</v>
      </c>
      <c r="B48" s="56">
        <v>35</v>
      </c>
      <c r="C48" s="56"/>
      <c r="D48" s="50"/>
      <c r="E48" s="56" t="s">
        <v>85</v>
      </c>
      <c r="F48" s="57">
        <v>40.9</v>
      </c>
      <c r="G48" s="49">
        <v>0</v>
      </c>
    </row>
    <row r="49" spans="1:7" ht="30">
      <c r="A49" s="50"/>
      <c r="B49" s="50"/>
      <c r="C49" s="50"/>
      <c r="D49" s="50"/>
      <c r="E49" s="56" t="s">
        <v>86</v>
      </c>
      <c r="F49" s="57">
        <v>5</v>
      </c>
      <c r="G49" s="49">
        <v>0</v>
      </c>
    </row>
    <row r="50" spans="1:7" ht="30">
      <c r="A50" s="88" t="str">
        <f>B26</f>
        <v>Public Services</v>
      </c>
      <c r="B50" s="89"/>
      <c r="C50" s="89"/>
      <c r="D50" s="50"/>
      <c r="E50" s="56" t="s">
        <v>87</v>
      </c>
      <c r="F50" s="57">
        <v>40</v>
      </c>
      <c r="G50" s="49">
        <v>0</v>
      </c>
    </row>
    <row r="51" spans="1:7">
      <c r="A51" s="55" t="s">
        <v>70</v>
      </c>
      <c r="B51" s="55" t="s">
        <v>42</v>
      </c>
      <c r="C51" s="55" t="s">
        <v>41</v>
      </c>
      <c r="D51" s="50"/>
      <c r="E51" s="50"/>
      <c r="F51" s="50"/>
      <c r="G51" s="50"/>
    </row>
    <row r="52" spans="1:7">
      <c r="A52" s="56" t="s">
        <v>88</v>
      </c>
      <c r="B52" s="57">
        <v>5365</v>
      </c>
      <c r="C52" s="49">
        <v>0</v>
      </c>
      <c r="D52" s="50"/>
      <c r="E52" s="50"/>
      <c r="F52" s="50"/>
      <c r="G52" s="50"/>
    </row>
    <row r="53" spans="1:7" ht="30">
      <c r="A53" s="56" t="s">
        <v>84</v>
      </c>
      <c r="B53" s="57">
        <v>2</v>
      </c>
      <c r="C53" s="49">
        <v>0</v>
      </c>
      <c r="D53" s="50"/>
      <c r="E53" s="50"/>
      <c r="F53" s="50"/>
      <c r="G53" s="50"/>
    </row>
    <row r="54" spans="1:7">
      <c r="A54" s="50"/>
      <c r="B54" s="50"/>
      <c r="C54" s="50"/>
      <c r="D54" s="50"/>
      <c r="E54" s="50"/>
      <c r="F54" s="50"/>
      <c r="G54" s="50"/>
    </row>
    <row r="55" spans="1:7">
      <c r="A55" s="50"/>
      <c r="B55" s="50"/>
      <c r="C55" s="50"/>
      <c r="D55" s="50"/>
      <c r="E55" s="50"/>
      <c r="F55" s="50"/>
      <c r="G55" s="50"/>
    </row>
  </sheetData>
  <mergeCells count="10">
    <mergeCell ref="A50:C50"/>
    <mergeCell ref="E46:G46"/>
    <mergeCell ref="G3:H3"/>
    <mergeCell ref="D16:I16"/>
    <mergeCell ref="A1:M1"/>
    <mergeCell ref="A29:C29"/>
    <mergeCell ref="E29:G29"/>
    <mergeCell ref="A36:C36"/>
    <mergeCell ref="E36:G36"/>
    <mergeCell ref="A46:C46"/>
  </mergeCells>
  <phoneticPr fontId="2" type="noConversion"/>
  <dataValidations count="1">
    <dataValidation operator="greaterThanOrEqual" sqref="D5:I13" xr:uid="{00000000-0002-0000-0000-000000000000}">
      <formula1>0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workbookViewId="0">
      <selection activeCell="H26" sqref="H26"/>
    </sheetView>
  </sheetViews>
  <sheetFormatPr defaultRowHeight="15"/>
  <cols>
    <col min="1" max="1" width="31" style="1" customWidth="1"/>
    <col min="2" max="4" width="15" style="1" customWidth="1"/>
    <col min="5" max="5" width="18" style="1" customWidth="1"/>
    <col min="6" max="6" width="21.75" style="1" customWidth="1"/>
    <col min="7" max="8" width="18" style="1" customWidth="1"/>
    <col min="9" max="9" width="9" style="1"/>
    <col min="10" max="14" width="14" style="1" customWidth="1"/>
    <col min="15" max="16384" width="9" style="1"/>
  </cols>
  <sheetData>
    <row r="1" spans="1:14">
      <c r="A1" s="84" t="s">
        <v>26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5" spans="1:14" ht="15" customHeight="1">
      <c r="A5" s="58" t="s">
        <v>27</v>
      </c>
      <c r="B5" s="58" t="s">
        <v>1</v>
      </c>
      <c r="C5" s="58" t="s">
        <v>24</v>
      </c>
      <c r="D5" s="58" t="s">
        <v>6</v>
      </c>
      <c r="E5" s="58" t="s">
        <v>7</v>
      </c>
      <c r="F5" s="58" t="s">
        <v>3</v>
      </c>
      <c r="G5" s="58" t="s">
        <v>4</v>
      </c>
      <c r="H5" s="58" t="s">
        <v>5</v>
      </c>
      <c r="J5" s="96"/>
      <c r="K5" s="96"/>
      <c r="L5" s="96"/>
      <c r="M5" s="96"/>
      <c r="N5" s="96"/>
    </row>
    <row r="6" spans="1:14">
      <c r="A6" s="1" t="str">
        <f>'Data &amp; Outcomes'!A5</f>
        <v>Administration</v>
      </c>
      <c r="B6" s="59">
        <f>'Data &amp; Outcomes'!B5</f>
        <v>1044750</v>
      </c>
      <c r="C6" s="59">
        <f>'Data &amp; Outcomes'!C5</f>
        <v>102283.9</v>
      </c>
      <c r="D6" s="59">
        <f>'Data &amp; Outcomes'!J5</f>
        <v>942466.1</v>
      </c>
      <c r="E6" s="31">
        <f>'Data &amp; Outcomes'!K5</f>
        <v>9.7902751854510639E-2</v>
      </c>
      <c r="F6" s="60"/>
      <c r="G6" s="60"/>
      <c r="H6" s="60"/>
      <c r="J6" s="96"/>
      <c r="K6" s="96"/>
      <c r="L6" s="96"/>
      <c r="M6" s="96"/>
      <c r="N6" s="96"/>
    </row>
    <row r="7" spans="1:14">
      <c r="A7" s="1" t="str">
        <f>'Data &amp; Outcomes'!A6</f>
        <v>Planning</v>
      </c>
      <c r="B7" s="59">
        <f>'Data &amp; Outcomes'!B6</f>
        <v>200000</v>
      </c>
      <c r="C7" s="59">
        <f>'Data &amp; Outcomes'!C6</f>
        <v>18190.91</v>
      </c>
      <c r="D7" s="59">
        <f>'Data &amp; Outcomes'!J6</f>
        <v>181809.09</v>
      </c>
      <c r="E7" s="31">
        <f>'Data &amp; Outcomes'!K6</f>
        <v>9.0954549999999995E-2</v>
      </c>
      <c r="F7" s="61">
        <f>'Data &amp; Outcomes'!D6</f>
        <v>0</v>
      </c>
      <c r="G7" s="61">
        <f>'Data &amp; Outcomes'!G6</f>
        <v>0</v>
      </c>
      <c r="H7" s="61">
        <f>'Data &amp; Outcomes'!H6</f>
        <v>0</v>
      </c>
      <c r="J7" s="96"/>
      <c r="K7" s="96"/>
      <c r="L7" s="96"/>
      <c r="M7" s="96"/>
      <c r="N7" s="96"/>
    </row>
    <row r="8" spans="1:14">
      <c r="A8" s="1" t="str">
        <f>'Data &amp; Outcomes'!A7</f>
        <v>New Affordable Housing</v>
      </c>
      <c r="B8" s="59">
        <f>'Data &amp; Outcomes'!B7</f>
        <v>6500000</v>
      </c>
      <c r="C8" s="59">
        <f>'Data &amp; Outcomes'!C7</f>
        <v>31465.5</v>
      </c>
      <c r="D8" s="59">
        <f>'Data &amp; Outcomes'!J7</f>
        <v>6468534.5</v>
      </c>
      <c r="E8" s="31">
        <f>'Data &amp; Outcomes'!K7</f>
        <v>4.8408461538461539E-3</v>
      </c>
      <c r="F8" s="61">
        <f>'Data &amp; Outcomes'!D7</f>
        <v>2</v>
      </c>
      <c r="G8" s="61">
        <f>'Data &amp; Outcomes'!G7</f>
        <v>0</v>
      </c>
      <c r="H8" s="61">
        <f>'Data &amp; Outcomes'!H7</f>
        <v>0</v>
      </c>
    </row>
    <row r="9" spans="1:14">
      <c r="A9" s="1" t="str">
        <f>'Data &amp; Outcomes'!A8</f>
        <v>Homeowner Rehabilitation</v>
      </c>
      <c r="B9" s="59">
        <f>'Data &amp; Outcomes'!B8</f>
        <v>4503250</v>
      </c>
      <c r="C9" s="59">
        <f>'Data &amp; Outcomes'!C8</f>
        <v>20965.5</v>
      </c>
      <c r="D9" s="59">
        <f>'Data &amp; Outcomes'!J8</f>
        <v>4482284.5</v>
      </c>
      <c r="E9" s="31">
        <f>'Data &amp; Outcomes'!K8</f>
        <v>4.6556375950702273E-3</v>
      </c>
      <c r="F9" s="61">
        <f>'Data &amp; Outcomes'!D8</f>
        <v>61</v>
      </c>
      <c r="G9" s="61">
        <f>'Data &amp; Outcomes'!G8</f>
        <v>0</v>
      </c>
      <c r="H9" s="61">
        <f>'Data &amp; Outcomes'!H8</f>
        <v>0</v>
      </c>
    </row>
    <row r="10" spans="1:14">
      <c r="A10" s="1" t="str">
        <f>'Data &amp; Outcomes'!A9</f>
        <v>Homebuyer Assistance</v>
      </c>
      <c r="B10" s="59">
        <f>'Data &amp; Outcomes'!B9</f>
        <v>1000000</v>
      </c>
      <c r="C10" s="59">
        <f>'Data &amp; Outcomes'!C9</f>
        <v>5900</v>
      </c>
      <c r="D10" s="59">
        <f>'Data &amp; Outcomes'!J9</f>
        <v>994100</v>
      </c>
      <c r="E10" s="31">
        <f>'Data &amp; Outcomes'!K9</f>
        <v>5.8999999999999999E-3</v>
      </c>
      <c r="F10" s="61">
        <f>'Data &amp; Outcomes'!D9</f>
        <v>1</v>
      </c>
      <c r="G10" s="61">
        <f>'Data &amp; Outcomes'!G9</f>
        <v>1</v>
      </c>
      <c r="H10" s="61">
        <f>'Data &amp; Outcomes'!H9</f>
        <v>0</v>
      </c>
      <c r="J10" s="62" t="s">
        <v>27</v>
      </c>
      <c r="K10" s="62" t="s">
        <v>1</v>
      </c>
      <c r="L10" s="62" t="s">
        <v>24</v>
      </c>
      <c r="M10" s="62"/>
      <c r="N10" s="62"/>
    </row>
    <row r="11" spans="1:14">
      <c r="A11" s="1" t="str">
        <f>'Data &amp; Outcomes'!A10</f>
        <v>Infrastructure</v>
      </c>
      <c r="B11" s="59">
        <f>'Data &amp; Outcomes'!B10</f>
        <v>2500000</v>
      </c>
      <c r="C11" s="59">
        <f>'Data &amp; Outcomes'!C10</f>
        <v>16400</v>
      </c>
      <c r="D11" s="59">
        <f>'Data &amp; Outcomes'!J10</f>
        <v>2483600</v>
      </c>
      <c r="E11" s="31">
        <f>'Data &amp; Outcomes'!K10</f>
        <v>6.5599999999999999E-3</v>
      </c>
      <c r="F11" s="61">
        <f>'Data &amp; Outcomes'!D10</f>
        <v>2</v>
      </c>
      <c r="G11" s="61">
        <f>'Data &amp; Outcomes'!G10</f>
        <v>1</v>
      </c>
      <c r="H11" s="61">
        <f>'Data &amp; Outcomes'!H10</f>
        <v>0</v>
      </c>
      <c r="J11" s="62" t="str">
        <f t="shared" ref="J11:J19" si="0">A6</f>
        <v>Administration</v>
      </c>
      <c r="K11" s="62">
        <f t="shared" ref="K11:K19" si="1">B6</f>
        <v>1044750</v>
      </c>
      <c r="L11" s="62">
        <f t="shared" ref="L11:L19" si="2">C6</f>
        <v>102283.9</v>
      </c>
      <c r="M11" s="62"/>
      <c r="N11" s="62"/>
    </row>
    <row r="12" spans="1:14">
      <c r="A12" s="1" t="str">
        <f>'Data &amp; Outcomes'!A11</f>
        <v>Mitigation</v>
      </c>
      <c r="B12" s="59">
        <f>'Data &amp; Outcomes'!B11</f>
        <v>3147000</v>
      </c>
      <c r="C12" s="59">
        <f>'Data &amp; Outcomes'!C11</f>
        <v>0</v>
      </c>
      <c r="D12" s="59">
        <f>'Data &amp; Outcomes'!J11</f>
        <v>3147000</v>
      </c>
      <c r="E12" s="31">
        <f>'Data &amp; Outcomes'!K11</f>
        <v>0</v>
      </c>
      <c r="F12" s="61">
        <f>'Data &amp; Outcomes'!D11</f>
        <v>0</v>
      </c>
      <c r="G12" s="61">
        <f>'Data &amp; Outcomes'!G11</f>
        <v>0</v>
      </c>
      <c r="H12" s="61">
        <f>'Data &amp; Outcomes'!H11</f>
        <v>0</v>
      </c>
      <c r="J12" s="62" t="str">
        <f t="shared" si="0"/>
        <v>Planning</v>
      </c>
      <c r="K12" s="62">
        <f t="shared" si="1"/>
        <v>200000</v>
      </c>
      <c r="L12" s="62">
        <f t="shared" si="2"/>
        <v>18190.91</v>
      </c>
      <c r="M12" s="62"/>
      <c r="N12" s="62"/>
    </row>
    <row r="13" spans="1:14">
      <c r="A13" s="1" t="str">
        <f>'Data &amp; Outcomes'!A12</f>
        <v>Economic Revitalization</v>
      </c>
      <c r="B13" s="59">
        <f>'Data &amp; Outcomes'!B12</f>
        <v>1500000</v>
      </c>
      <c r="C13" s="59">
        <f>'Data &amp; Outcomes'!C12</f>
        <v>16400</v>
      </c>
      <c r="D13" s="59">
        <f>'Data &amp; Outcomes'!J12</f>
        <v>1483600</v>
      </c>
      <c r="E13" s="31">
        <f>'Data &amp; Outcomes'!K12</f>
        <v>1.0933333333333333E-2</v>
      </c>
      <c r="F13" s="61">
        <f>'Data &amp; Outcomes'!D12</f>
        <v>0</v>
      </c>
      <c r="G13" s="61">
        <f>'Data &amp; Outcomes'!G12</f>
        <v>0</v>
      </c>
      <c r="H13" s="61">
        <f>'Data &amp; Outcomes'!H12</f>
        <v>0</v>
      </c>
      <c r="J13" s="62" t="str">
        <f t="shared" si="0"/>
        <v>New Affordable Housing</v>
      </c>
      <c r="K13" s="62">
        <f t="shared" si="1"/>
        <v>6500000</v>
      </c>
      <c r="L13" s="62">
        <f t="shared" si="2"/>
        <v>31465.5</v>
      </c>
      <c r="M13" s="62"/>
      <c r="N13" s="62"/>
    </row>
    <row r="14" spans="1:14">
      <c r="A14" s="1" t="str">
        <f>'Data &amp; Outcomes'!A13</f>
        <v>Public Services</v>
      </c>
      <c r="B14" s="59">
        <f>'Data &amp; Outcomes'!B13</f>
        <v>500000</v>
      </c>
      <c r="C14" s="59">
        <f>'Data &amp; Outcomes'!C13</f>
        <v>16400</v>
      </c>
      <c r="D14" s="59">
        <f>'Data &amp; Outcomes'!J13</f>
        <v>483600</v>
      </c>
      <c r="E14" s="31">
        <f>'Data &amp; Outcomes'!K13</f>
        <v>3.2800000000000003E-2</v>
      </c>
      <c r="F14" s="61">
        <f>'Data &amp; Outcomes'!D13</f>
        <v>0</v>
      </c>
      <c r="G14" s="61">
        <f>'Data &amp; Outcomes'!G13</f>
        <v>0</v>
      </c>
      <c r="H14" s="61">
        <f>'Data &amp; Outcomes'!H13</f>
        <v>0</v>
      </c>
      <c r="J14" s="62" t="str">
        <f t="shared" si="0"/>
        <v>Homeowner Rehabilitation</v>
      </c>
      <c r="K14" s="62">
        <f t="shared" si="1"/>
        <v>4503250</v>
      </c>
      <c r="L14" s="62">
        <f t="shared" si="2"/>
        <v>20965.5</v>
      </c>
      <c r="M14" s="62"/>
      <c r="N14" s="62"/>
    </row>
    <row r="15" spans="1:14">
      <c r="J15" s="62" t="str">
        <f t="shared" si="0"/>
        <v>Homebuyer Assistance</v>
      </c>
      <c r="K15" s="62">
        <f t="shared" si="1"/>
        <v>1000000</v>
      </c>
      <c r="L15" s="62">
        <f t="shared" si="2"/>
        <v>5900</v>
      </c>
      <c r="M15" s="62"/>
      <c r="N15" s="62"/>
    </row>
    <row r="16" spans="1:14">
      <c r="J16" s="62" t="str">
        <f t="shared" si="0"/>
        <v>Infrastructure</v>
      </c>
      <c r="K16" s="62">
        <f t="shared" si="1"/>
        <v>2500000</v>
      </c>
      <c r="L16" s="62">
        <f t="shared" si="2"/>
        <v>16400</v>
      </c>
      <c r="M16" s="62"/>
      <c r="N16" s="62"/>
    </row>
    <row r="17" spans="10:14">
      <c r="J17" s="62" t="str">
        <f t="shared" si="0"/>
        <v>Mitigation</v>
      </c>
      <c r="K17" s="62">
        <f t="shared" si="1"/>
        <v>3147000</v>
      </c>
      <c r="L17" s="62">
        <f t="shared" si="2"/>
        <v>0</v>
      </c>
      <c r="M17" s="62"/>
      <c r="N17" s="62"/>
    </row>
    <row r="18" spans="10:14">
      <c r="J18" s="62" t="str">
        <f t="shared" si="0"/>
        <v>Economic Revitalization</v>
      </c>
      <c r="K18" s="62">
        <f t="shared" si="1"/>
        <v>1500000</v>
      </c>
      <c r="L18" s="62">
        <f t="shared" si="2"/>
        <v>16400</v>
      </c>
      <c r="M18" s="62"/>
      <c r="N18" s="62"/>
    </row>
    <row r="19" spans="10:14">
      <c r="J19" s="62" t="str">
        <f t="shared" si="0"/>
        <v>Public Services</v>
      </c>
      <c r="K19" s="62">
        <f t="shared" si="1"/>
        <v>500000</v>
      </c>
      <c r="L19" s="62">
        <f t="shared" si="2"/>
        <v>16400</v>
      </c>
      <c r="M19" s="62"/>
      <c r="N19" s="62"/>
    </row>
    <row r="20" spans="10:14">
      <c r="J20" s="62"/>
      <c r="K20" s="62"/>
      <c r="L20" s="62"/>
      <c r="M20" s="62"/>
      <c r="N20" s="62"/>
    </row>
    <row r="21" spans="10:14">
      <c r="J21" s="62"/>
      <c r="K21" s="62"/>
      <c r="L21" s="62"/>
      <c r="M21" s="62"/>
      <c r="N21" s="62"/>
    </row>
    <row r="22" spans="10:14">
      <c r="J22" s="62" t="s">
        <v>27</v>
      </c>
      <c r="K22" s="62" t="s">
        <v>3</v>
      </c>
      <c r="L22" s="62" t="s">
        <v>4</v>
      </c>
      <c r="M22" s="62" t="s">
        <v>5</v>
      </c>
      <c r="N22" s="62"/>
    </row>
    <row r="23" spans="10:14">
      <c r="J23" s="62" t="str">
        <f t="shared" ref="J23:J31" si="3">A6</f>
        <v>Administration</v>
      </c>
      <c r="K23" s="62">
        <f t="shared" ref="K23:K31" si="4">F6</f>
        <v>0</v>
      </c>
      <c r="L23" s="62">
        <f t="shared" ref="L23:L31" si="5">G6</f>
        <v>0</v>
      </c>
      <c r="M23" s="62">
        <f t="shared" ref="M23:M31" si="6">H6</f>
        <v>0</v>
      </c>
      <c r="N23" s="62"/>
    </row>
    <row r="24" spans="10:14">
      <c r="J24" s="62" t="str">
        <f t="shared" si="3"/>
        <v>Planning</v>
      </c>
      <c r="K24" s="62">
        <f t="shared" si="4"/>
        <v>0</v>
      </c>
      <c r="L24" s="62">
        <f t="shared" si="5"/>
        <v>0</v>
      </c>
      <c r="M24" s="62">
        <f t="shared" si="6"/>
        <v>0</v>
      </c>
      <c r="N24" s="62"/>
    </row>
    <row r="25" spans="10:14">
      <c r="J25" s="62" t="str">
        <f t="shared" si="3"/>
        <v>New Affordable Housing</v>
      </c>
      <c r="K25" s="62">
        <f t="shared" si="4"/>
        <v>2</v>
      </c>
      <c r="L25" s="62">
        <f t="shared" si="5"/>
        <v>0</v>
      </c>
      <c r="M25" s="62">
        <f t="shared" si="6"/>
        <v>0</v>
      </c>
      <c r="N25" s="62"/>
    </row>
    <row r="26" spans="10:14">
      <c r="J26" s="62" t="str">
        <f t="shared" si="3"/>
        <v>Homeowner Rehabilitation</v>
      </c>
      <c r="K26" s="62">
        <f t="shared" si="4"/>
        <v>61</v>
      </c>
      <c r="L26" s="62">
        <f t="shared" si="5"/>
        <v>0</v>
      </c>
      <c r="M26" s="62">
        <f t="shared" si="6"/>
        <v>0</v>
      </c>
      <c r="N26" s="62"/>
    </row>
    <row r="27" spans="10:14">
      <c r="J27" s="62" t="str">
        <f t="shared" si="3"/>
        <v>Homebuyer Assistance</v>
      </c>
      <c r="K27" s="62">
        <f t="shared" si="4"/>
        <v>1</v>
      </c>
      <c r="L27" s="62">
        <f t="shared" si="5"/>
        <v>1</v>
      </c>
      <c r="M27" s="62">
        <f t="shared" si="6"/>
        <v>0</v>
      </c>
      <c r="N27" s="62"/>
    </row>
    <row r="28" spans="10:14">
      <c r="J28" s="62" t="str">
        <f t="shared" si="3"/>
        <v>Infrastructure</v>
      </c>
      <c r="K28" s="62">
        <f t="shared" si="4"/>
        <v>2</v>
      </c>
      <c r="L28" s="62">
        <f t="shared" si="5"/>
        <v>1</v>
      </c>
      <c r="M28" s="62">
        <f t="shared" si="6"/>
        <v>0</v>
      </c>
      <c r="N28" s="62"/>
    </row>
    <row r="29" spans="10:14">
      <c r="J29" s="62" t="str">
        <f t="shared" si="3"/>
        <v>Mitigation</v>
      </c>
      <c r="K29" s="62">
        <f t="shared" si="4"/>
        <v>0</v>
      </c>
      <c r="L29" s="62">
        <f t="shared" si="5"/>
        <v>0</v>
      </c>
      <c r="M29" s="62">
        <f t="shared" si="6"/>
        <v>0</v>
      </c>
      <c r="N29" s="62"/>
    </row>
    <row r="30" spans="10:14">
      <c r="J30" s="62" t="str">
        <f t="shared" si="3"/>
        <v>Economic Revitalization</v>
      </c>
      <c r="K30" s="62">
        <f t="shared" si="4"/>
        <v>0</v>
      </c>
      <c r="L30" s="62">
        <f t="shared" si="5"/>
        <v>0</v>
      </c>
      <c r="M30" s="62">
        <f t="shared" si="6"/>
        <v>0</v>
      </c>
      <c r="N30" s="62"/>
    </row>
    <row r="31" spans="10:14">
      <c r="J31" s="62" t="str">
        <f t="shared" si="3"/>
        <v>Public Services</v>
      </c>
      <c r="K31" s="62">
        <f t="shared" si="4"/>
        <v>0</v>
      </c>
      <c r="L31" s="62">
        <f t="shared" si="5"/>
        <v>0</v>
      </c>
      <c r="M31" s="62">
        <f t="shared" si="6"/>
        <v>0</v>
      </c>
      <c r="N31" s="62"/>
    </row>
    <row r="32" spans="10:14">
      <c r="J32" s="62"/>
      <c r="K32" s="62"/>
      <c r="L32" s="62"/>
      <c r="M32" s="62"/>
      <c r="N32" s="62"/>
    </row>
    <row r="33" spans="10:14">
      <c r="J33" s="62"/>
      <c r="K33" s="62"/>
      <c r="L33" s="62"/>
      <c r="M33" s="62"/>
      <c r="N33" s="62"/>
    </row>
    <row r="34" spans="10:14">
      <c r="J34" s="62"/>
      <c r="K34" s="62"/>
      <c r="L34" s="62"/>
      <c r="M34" s="62"/>
      <c r="N34" s="62"/>
    </row>
  </sheetData>
  <mergeCells count="3">
    <mergeCell ref="A1:N2"/>
    <mergeCell ref="A3:N3"/>
    <mergeCell ref="J5:N7"/>
  </mergeCells>
  <conditionalFormatting sqref="E6:E14">
    <cfRule type="dataBar" priority="1">
      <dataBar>
        <cfvo type="min"/>
        <cfvo type="max"/>
        <color rgb="FFA02B93"/>
      </dataBar>
    </cfRule>
    <cfRule type="dataBar" priority="2">
      <dataBar>
        <cfvo type="min"/>
        <cfvo type="max"/>
        <color rgb="FFA02B93"/>
      </dataBar>
      <extLst>
        <ext xmlns:x14="http://schemas.microsoft.com/office/spreadsheetml/2009/9/main" uri="{B025F937-C7B1-47D3-B67F-A62EFF666E3E}">
          <x14:id>{1C10817F-3F2B-61A7-94ED-C2D98FB24600}</x14:id>
        </ext>
      </extLst>
    </cfRule>
  </conditionalFormatting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10817F-3F2B-61A7-94ED-C2D98FB24600}">
            <x14:dataBar>
              <x14:cfvo type="min"/>
              <x14:cfvo type="max"/>
              <x14:negativeFillColor auto="1"/>
              <x14:axisColor auto="1"/>
            </x14:dataBar>
          </x14:cfRule>
          <xm:sqref>E6:E14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workbookViewId="0">
      <selection activeCell="A4" sqref="A4"/>
    </sheetView>
  </sheetViews>
  <sheetFormatPr defaultRowHeight="15"/>
  <cols>
    <col min="1" max="1" width="31" style="1" customWidth="1"/>
    <col min="2" max="2" width="20.375" style="1" customWidth="1"/>
    <col min="3" max="6" width="18" style="1" customWidth="1"/>
    <col min="7" max="7" width="9" style="1"/>
    <col min="8" max="14" width="14" style="1" customWidth="1"/>
    <col min="15" max="16384" width="9" style="1"/>
  </cols>
  <sheetData>
    <row r="1" spans="1:14">
      <c r="A1" s="84" t="s">
        <v>28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5" spans="1:14">
      <c r="A5" s="58" t="s">
        <v>8</v>
      </c>
      <c r="B5" s="58" t="s">
        <v>9</v>
      </c>
      <c r="C5" s="58" t="s">
        <v>10</v>
      </c>
    </row>
    <row r="6" spans="1:14">
      <c r="A6" s="42">
        <f>'Data &amp; Outcomes'!K17</f>
        <v>46022</v>
      </c>
      <c r="B6" s="59">
        <f>'Data &amp; Outcomes'!L17</f>
        <v>102283.9</v>
      </c>
      <c r="C6" s="59">
        <f>'Data &amp; Outcomes'!M17</f>
        <v>102283.9</v>
      </c>
    </row>
    <row r="7" spans="1:14">
      <c r="A7" s="42">
        <f>'Data &amp; Outcomes'!K18</f>
        <v>46112</v>
      </c>
      <c r="B7" s="59">
        <f>'Data &amp; Outcomes'!L18</f>
        <v>94317.18</v>
      </c>
      <c r="C7" s="59">
        <f>'Data &amp; Outcomes'!M18</f>
        <v>196601.08</v>
      </c>
    </row>
    <row r="8" spans="1:14">
      <c r="A8" s="42">
        <f>'Data &amp; Outcomes'!K19</f>
        <v>46203</v>
      </c>
      <c r="B8" s="59">
        <f>'Data &amp; Outcomes'!L19</f>
        <v>118676.56</v>
      </c>
      <c r="C8" s="59">
        <f>'Data &amp; Outcomes'!M19</f>
        <v>315277.64</v>
      </c>
    </row>
    <row r="9" spans="1:14">
      <c r="A9" s="42">
        <f>'Data &amp; Outcomes'!K20</f>
        <v>46295</v>
      </c>
      <c r="B9" s="36">
        <f>'Data &amp; Outcomes'!L20</f>
        <v>0</v>
      </c>
      <c r="C9" s="59">
        <f>'Data &amp; Outcomes'!M20</f>
        <v>315277.64</v>
      </c>
    </row>
    <row r="13" spans="1:14">
      <c r="A13" s="58" t="s">
        <v>27</v>
      </c>
      <c r="B13" s="58" t="s">
        <v>3</v>
      </c>
      <c r="C13" s="58" t="s">
        <v>4</v>
      </c>
      <c r="D13" s="58" t="s">
        <v>5</v>
      </c>
      <c r="E13" s="58" t="s">
        <v>2</v>
      </c>
      <c r="F13" s="58" t="s">
        <v>7</v>
      </c>
    </row>
    <row r="14" spans="1:14">
      <c r="A14" s="1" t="str">
        <f>'Data &amp; Outcomes'!A5</f>
        <v>Administration</v>
      </c>
      <c r="B14" s="1">
        <f>'Data &amp; Outcomes'!D5</f>
        <v>0</v>
      </c>
      <c r="C14" s="1">
        <f>'Data &amp; Outcomes'!G5</f>
        <v>0</v>
      </c>
      <c r="D14" s="1">
        <f>'Data &amp; Outcomes'!H6</f>
        <v>0</v>
      </c>
      <c r="E14" s="59">
        <f>'Data &amp; Outcomes'!C5</f>
        <v>102283.9</v>
      </c>
      <c r="F14" s="31">
        <f>'Data &amp; Outcomes'!K5</f>
        <v>9.7902751854510639E-2</v>
      </c>
    </row>
    <row r="15" spans="1:14">
      <c r="A15" s="1" t="str">
        <f>'Data &amp; Outcomes'!A6</f>
        <v>Planning</v>
      </c>
      <c r="B15" s="1">
        <f>'Data &amp; Outcomes'!D6</f>
        <v>0</v>
      </c>
      <c r="C15" s="1">
        <f>'Data &amp; Outcomes'!G6</f>
        <v>0</v>
      </c>
      <c r="D15" s="1">
        <f>'Data &amp; Outcomes'!H7</f>
        <v>0</v>
      </c>
      <c r="E15" s="59">
        <f>'Data &amp; Outcomes'!C6</f>
        <v>18190.91</v>
      </c>
      <c r="F15" s="31">
        <f>'Data &amp; Outcomes'!K6</f>
        <v>9.0954549999999995E-2</v>
      </c>
    </row>
    <row r="16" spans="1:14">
      <c r="A16" s="1" t="str">
        <f>'Data &amp; Outcomes'!A7</f>
        <v>New Affordable Housing</v>
      </c>
      <c r="B16" s="1">
        <f>'Data &amp; Outcomes'!D7</f>
        <v>2</v>
      </c>
      <c r="C16" s="1">
        <f>'Data &amp; Outcomes'!G7</f>
        <v>0</v>
      </c>
      <c r="D16" s="1">
        <f>'Data &amp; Outcomes'!H8</f>
        <v>0</v>
      </c>
      <c r="E16" s="59">
        <f>'Data &amp; Outcomes'!C7</f>
        <v>31465.5</v>
      </c>
      <c r="F16" s="31">
        <f>'Data &amp; Outcomes'!K7</f>
        <v>4.8408461538461539E-3</v>
      </c>
    </row>
    <row r="17" spans="1:6">
      <c r="A17" s="1" t="str">
        <f>'Data &amp; Outcomes'!A8</f>
        <v>Homeowner Rehabilitation</v>
      </c>
      <c r="B17" s="1">
        <f>'Data &amp; Outcomes'!D8</f>
        <v>61</v>
      </c>
      <c r="C17" s="1">
        <f>'Data &amp; Outcomes'!G8</f>
        <v>0</v>
      </c>
      <c r="D17" s="1">
        <f>'Data &amp; Outcomes'!H9</f>
        <v>0</v>
      </c>
      <c r="E17" s="59">
        <f>'Data &amp; Outcomes'!C8</f>
        <v>20965.5</v>
      </c>
      <c r="F17" s="31">
        <f>'Data &amp; Outcomes'!K8</f>
        <v>4.6556375950702273E-3</v>
      </c>
    </row>
    <row r="18" spans="1:6">
      <c r="A18" s="1" t="str">
        <f>'Data &amp; Outcomes'!A9</f>
        <v>Homebuyer Assistance</v>
      </c>
      <c r="B18" s="1">
        <f>'Data &amp; Outcomes'!D9</f>
        <v>1</v>
      </c>
      <c r="C18" s="1">
        <f>'Data &amp; Outcomes'!G9</f>
        <v>1</v>
      </c>
      <c r="D18" s="1">
        <f>'Data &amp; Outcomes'!H10</f>
        <v>0</v>
      </c>
      <c r="E18" s="59">
        <f>'Data &amp; Outcomes'!C9</f>
        <v>5900</v>
      </c>
      <c r="F18" s="31">
        <f>'Data &amp; Outcomes'!K9</f>
        <v>5.8999999999999999E-3</v>
      </c>
    </row>
    <row r="19" spans="1:6">
      <c r="A19" s="1" t="str">
        <f>'Data &amp; Outcomes'!A10</f>
        <v>Infrastructure</v>
      </c>
      <c r="B19" s="1">
        <f>'Data &amp; Outcomes'!D10</f>
        <v>2</v>
      </c>
      <c r="C19" s="1">
        <f>'Data &amp; Outcomes'!G10</f>
        <v>1</v>
      </c>
      <c r="D19" s="1">
        <f>'Data &amp; Outcomes'!H11</f>
        <v>0</v>
      </c>
      <c r="E19" s="59">
        <f>'Data &amp; Outcomes'!C10</f>
        <v>16400</v>
      </c>
      <c r="F19" s="31">
        <f>'Data &amp; Outcomes'!K10</f>
        <v>6.5599999999999999E-3</v>
      </c>
    </row>
    <row r="20" spans="1:6">
      <c r="A20" s="1" t="str">
        <f>'Data &amp; Outcomes'!A11</f>
        <v>Mitigation</v>
      </c>
      <c r="B20" s="1">
        <f>'Data &amp; Outcomes'!D11</f>
        <v>0</v>
      </c>
      <c r="C20" s="1">
        <f>'Data &amp; Outcomes'!G11</f>
        <v>0</v>
      </c>
      <c r="D20" s="1">
        <f>'Data &amp; Outcomes'!H12</f>
        <v>0</v>
      </c>
      <c r="E20" s="59">
        <f>'Data &amp; Outcomes'!C11</f>
        <v>0</v>
      </c>
      <c r="F20" s="31">
        <f>'Data &amp; Outcomes'!K11</f>
        <v>0</v>
      </c>
    </row>
    <row r="21" spans="1:6">
      <c r="A21" s="1" t="str">
        <f>'Data &amp; Outcomes'!A12</f>
        <v>Economic Revitalization</v>
      </c>
      <c r="B21" s="1">
        <f>'Data &amp; Outcomes'!D12</f>
        <v>0</v>
      </c>
      <c r="C21" s="1">
        <f>'Data &amp; Outcomes'!G12</f>
        <v>0</v>
      </c>
      <c r="D21" s="1">
        <f>'Data &amp; Outcomes'!H13</f>
        <v>0</v>
      </c>
      <c r="E21" s="59">
        <f>'Data &amp; Outcomes'!C12</f>
        <v>16400</v>
      </c>
      <c r="F21" s="31">
        <f>'Data &amp; Outcomes'!K12</f>
        <v>1.0933333333333333E-2</v>
      </c>
    </row>
    <row r="22" spans="1:6">
      <c r="A22" s="1" t="str">
        <f>'Data &amp; Outcomes'!A13</f>
        <v>Public Services</v>
      </c>
      <c r="B22" s="1">
        <f>'Data &amp; Outcomes'!D13</f>
        <v>0</v>
      </c>
      <c r="C22" s="1">
        <f>'Data &amp; Outcomes'!G13</f>
        <v>0</v>
      </c>
      <c r="D22" s="1">
        <f>'Data &amp; Outcomes'!H14</f>
        <v>0</v>
      </c>
      <c r="E22" s="59">
        <f>'Data &amp; Outcomes'!C13</f>
        <v>16400</v>
      </c>
      <c r="F22" s="31">
        <f>'Data &amp; Outcomes'!K13</f>
        <v>3.2800000000000003E-2</v>
      </c>
    </row>
  </sheetData>
  <mergeCells count="2">
    <mergeCell ref="A1:N2"/>
    <mergeCell ref="A3:N3"/>
  </mergeCells>
  <conditionalFormatting sqref="F14:F22">
    <cfRule type="dataBar" priority="1">
      <dataBar>
        <cfvo type="min"/>
        <cfvo type="max"/>
        <color rgb="FFA02B93"/>
      </dataBar>
    </cfRule>
    <cfRule type="dataBar" priority="2">
      <dataBar>
        <cfvo type="min"/>
        <cfvo type="max"/>
        <color rgb="FFA02B93"/>
      </dataBar>
      <extLst>
        <ext xmlns:x14="http://schemas.microsoft.com/office/spreadsheetml/2009/9/main" uri="{B025F937-C7B1-47D3-B67F-A62EFF666E3E}">
          <x14:id>{7634B280-D131-F0A1-9087-28C5D8DDB732}</x14:id>
        </ext>
      </extLst>
    </cfRule>
  </conditionalFormatting>
  <pageMargins left="0.7" right="0.7" top="0.75" bottom="0.75" header="0.3" footer="0.3"/>
  <drawing r:id="rId1"/>
  <tableParts count="2">
    <tablePart r:id="rId2"/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634B280-D131-F0A1-9087-28C5D8DDB732}">
            <x14:dataBar>
              <x14:cfvo type="min"/>
              <x14:cfvo type="max"/>
              <x14:negativeFillColor auto="1"/>
              <x14:axisColor auto="1"/>
            </x14:dataBar>
          </x14:cfRule>
          <xm:sqref>F14:F22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Dashboard</vt:lpstr>
      <vt:lpstr>Actuals vs Projections</vt:lpstr>
      <vt:lpstr>Data &amp; Outcomes</vt:lpstr>
      <vt:lpstr>Program Status</vt:lpstr>
      <vt:lpstr>Quarterly Update Visual</vt:lpstr>
      <vt:lpstr>Dashboard!Print_Area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Kabaou, Sherri N.</dc:creator>
  <cp:lastModifiedBy>Kabaou, Sherri N.</cp:lastModifiedBy>
  <cp:lastPrinted>2026-07-27T17:26:47Z</cp:lastPrinted>
  <dcterms:created xsi:type="dcterms:W3CDTF">2026-07-23T19:11:26Z</dcterms:created>
  <dcterms:modified xsi:type="dcterms:W3CDTF">2026-07-29T19:29:55Z</dcterms:modified>
</cp:coreProperties>
</file>